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7755"/>
  </bookViews>
  <sheets>
    <sheet name="ND-1 Q1" sheetId="1" r:id="rId1"/>
    <sheet name="ND-1 Q2" sheetId="2" r:id="rId2"/>
    <sheet name="ND-2 Q2" sheetId="3" r:id="rId3"/>
    <sheet name="ND-2 Q1" sheetId="4" r:id="rId4"/>
    <sheet name="ND-3 Q1" sheetId="9" r:id="rId5"/>
    <sheet name="ND4-Q2" sheetId="11" r:id="rId6"/>
    <sheet name="ND5-Q1" sheetId="12" r:id="rId7"/>
    <sheet name="ND6-Q2" sheetId="13" r:id="rId8"/>
    <sheet name="I-1 Q1" sheetId="7" r:id="rId9"/>
    <sheet name="I2-Q2" sheetId="14" r:id="rId10"/>
    <sheet name="I-3 Q1" sheetId="8" r:id="rId11"/>
    <sheet name="I-4 Q2" sheetId="10" r:id="rId12"/>
    <sheet name="I5-Q1" sheetId="15" r:id="rId13"/>
    <sheet name="Distrib_grups" sheetId="5" r:id="rId14"/>
    <sheet name="Credits_optatius" sheetId="6" r:id="rId15"/>
    <sheet name="Cursos_titulacions" sheetId="16" r:id="rId16"/>
  </sheets>
  <definedNames>
    <definedName name="_xlnm.Print_Area" localSheetId="14">Credits_optatius!$A$1:$J$10</definedName>
    <definedName name="_xlnm.Print_Area" localSheetId="15">Cursos_titulacions!$A$1:$N$24</definedName>
    <definedName name="_xlnm.Print_Area" localSheetId="8">'I-1 Q1'!$A$1:$R$23</definedName>
    <definedName name="_xlnm.Print_Area" localSheetId="9">'I2-Q2'!$A$1:$R$23</definedName>
    <definedName name="_xlnm.Print_Area" localSheetId="10">'I-3 Q1'!$A$1:$S$23</definedName>
    <definedName name="_xlnm.Print_Area" localSheetId="11">'I-4 Q2'!$A$1:$R$23</definedName>
    <definedName name="_xlnm.Print_Area" localSheetId="12">'I5-Q1'!$A$1:$R$25</definedName>
    <definedName name="_xlnm.Print_Area" localSheetId="0">'ND-1 Q1'!$A$1:$S$26</definedName>
    <definedName name="_xlnm.Print_Area" localSheetId="1">'ND-1 Q2'!$A$1:$S$23</definedName>
    <definedName name="_xlnm.Print_Area" localSheetId="3">'ND-2 Q1'!$A$1:$S$31</definedName>
    <definedName name="_xlnm.Print_Area" localSheetId="2">'ND-2 Q2'!$A$1:$S$29</definedName>
    <definedName name="_xlnm.Print_Area" localSheetId="4">'ND-3 Q1'!$A$1:$S$35</definedName>
    <definedName name="_xlnm.Print_Area" localSheetId="5">'ND4-Q2'!$A$1:$S$52</definedName>
    <definedName name="_xlnm.Print_Area" localSheetId="6">'ND5-Q1'!$A$1:$U$64</definedName>
    <definedName name="_xlnm.Print_Area" localSheetId="7">'ND6-Q2'!$A$1:$U$73</definedName>
  </definedNames>
  <calcPr calcId="125725"/>
</workbook>
</file>

<file path=xl/calcChain.xml><?xml version="1.0" encoding="utf-8"?>
<calcChain xmlns="http://schemas.openxmlformats.org/spreadsheetml/2006/main">
  <c r="L4" i="2"/>
  <c r="L5"/>
  <c r="L6"/>
  <c r="L7"/>
  <c r="L3"/>
  <c r="B26" i="13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25"/>
  <c r="H5"/>
  <c r="B25" i="12"/>
  <c r="B26"/>
  <c r="B27"/>
  <c r="B28"/>
  <c r="B29"/>
  <c r="B30"/>
  <c r="B31"/>
  <c r="B32"/>
  <c r="B33"/>
  <c r="B34"/>
  <c r="B35"/>
  <c r="B36"/>
  <c r="B37"/>
  <c r="B38"/>
  <c r="B39"/>
  <c r="B40"/>
  <c r="B41"/>
  <c r="B24"/>
  <c r="I20" i="11"/>
  <c r="I21"/>
  <c r="I22"/>
  <c r="I23"/>
  <c r="I24"/>
  <c r="I25"/>
  <c r="I26"/>
  <c r="I27"/>
  <c r="I28"/>
  <c r="I29"/>
  <c r="I30"/>
  <c r="I31"/>
  <c r="I32"/>
  <c r="I19"/>
  <c r="C15" i="9"/>
  <c r="C16"/>
  <c r="C17"/>
  <c r="C18"/>
  <c r="C19"/>
  <c r="C20"/>
  <c r="C21"/>
  <c r="C22"/>
  <c r="C14"/>
  <c r="I15"/>
  <c r="I16"/>
  <c r="I17"/>
  <c r="I18"/>
  <c r="I19"/>
  <c r="I20"/>
  <c r="I21"/>
  <c r="I22"/>
  <c r="I14"/>
  <c r="C23" i="11"/>
  <c r="C24"/>
  <c r="I3" i="3"/>
  <c r="N24" i="16"/>
  <c r="M24"/>
  <c r="L24"/>
  <c r="K24"/>
  <c r="I24"/>
  <c r="G20"/>
  <c r="C24"/>
  <c r="D24"/>
  <c r="E24"/>
  <c r="N15"/>
  <c r="N16"/>
  <c r="N17"/>
  <c r="N18"/>
  <c r="N19"/>
  <c r="N20"/>
  <c r="N14"/>
  <c r="L22"/>
  <c r="M22"/>
  <c r="K22"/>
  <c r="I22"/>
  <c r="C22"/>
  <c r="D22"/>
  <c r="E22"/>
  <c r="B22"/>
  <c r="B24" s="1"/>
  <c r="J15"/>
  <c r="J16"/>
  <c r="J17"/>
  <c r="J18"/>
  <c r="J19"/>
  <c r="J20"/>
  <c r="J21"/>
  <c r="J14"/>
  <c r="G15"/>
  <c r="G16"/>
  <c r="G17"/>
  <c r="G18"/>
  <c r="G14"/>
  <c r="F21"/>
  <c r="G21" s="1"/>
  <c r="F20"/>
  <c r="F19"/>
  <c r="G19" s="1"/>
  <c r="F18"/>
  <c r="F17"/>
  <c r="F16"/>
  <c r="F15"/>
  <c r="F14"/>
  <c r="N21" l="1"/>
  <c r="F22"/>
  <c r="N22" l="1"/>
  <c r="F24"/>
  <c r="Q19" i="2"/>
  <c r="Q20"/>
  <c r="Q21"/>
  <c r="Q22"/>
  <c r="Q18"/>
  <c r="Q23" s="1"/>
  <c r="F4" i="16"/>
  <c r="F5"/>
  <c r="F6"/>
  <c r="F7"/>
  <c r="F8"/>
  <c r="F9"/>
  <c r="F10"/>
  <c r="F11"/>
  <c r="F3"/>
  <c r="M25" i="2" l="1"/>
  <c r="I3" i="1"/>
  <c r="I4"/>
  <c r="I11" i="15"/>
  <c r="I12"/>
  <c r="I13"/>
  <c r="I14"/>
  <c r="I3"/>
  <c r="E22"/>
  <c r="D22"/>
  <c r="E21"/>
  <c r="D21"/>
  <c r="E20"/>
  <c r="D20"/>
  <c r="E19"/>
  <c r="D19"/>
  <c r="E18"/>
  <c r="M18" s="1"/>
  <c r="D18"/>
  <c r="I7"/>
  <c r="K7" s="1"/>
  <c r="G22" s="1"/>
  <c r="J6"/>
  <c r="F21" s="1"/>
  <c r="I6"/>
  <c r="K6" s="1"/>
  <c r="G21" s="1"/>
  <c r="I5"/>
  <c r="K5" s="1"/>
  <c r="G20" s="1"/>
  <c r="L4"/>
  <c r="H19" s="1"/>
  <c r="I4"/>
  <c r="K4" s="1"/>
  <c r="G19" s="1"/>
  <c r="H18" i="7"/>
  <c r="E21" i="14"/>
  <c r="D21"/>
  <c r="E20"/>
  <c r="D20"/>
  <c r="E19"/>
  <c r="D19"/>
  <c r="E18"/>
  <c r="D18"/>
  <c r="J6"/>
  <c r="F21" s="1"/>
  <c r="I6"/>
  <c r="L6" s="1"/>
  <c r="H21" s="1"/>
  <c r="J5"/>
  <c r="F20" s="1"/>
  <c r="I5"/>
  <c r="L5" s="1"/>
  <c r="H20" s="1"/>
  <c r="J4"/>
  <c r="F19" s="1"/>
  <c r="I4"/>
  <c r="L4" s="1"/>
  <c r="H19" s="1"/>
  <c r="J3"/>
  <c r="F18" s="1"/>
  <c r="I3"/>
  <c r="L3" s="1"/>
  <c r="H18" s="1"/>
  <c r="K3" l="1"/>
  <c r="G18" s="1"/>
  <c r="K4"/>
  <c r="G19" s="1"/>
  <c r="K5"/>
  <c r="G20" s="1"/>
  <c r="J20" s="1"/>
  <c r="K6"/>
  <c r="G21" s="1"/>
  <c r="J21" s="1"/>
  <c r="M22" i="15"/>
  <c r="M19" i="14"/>
  <c r="J4" i="15"/>
  <c r="F19" s="1"/>
  <c r="I19" s="1"/>
  <c r="L7"/>
  <c r="H22" s="1"/>
  <c r="J22" s="1"/>
  <c r="O22" s="1"/>
  <c r="J7"/>
  <c r="F22" s="1"/>
  <c r="L5"/>
  <c r="H20" s="1"/>
  <c r="J5"/>
  <c r="F20" s="1"/>
  <c r="I20" s="1"/>
  <c r="L6"/>
  <c r="H21" s="1"/>
  <c r="J21" s="1"/>
  <c r="K3"/>
  <c r="G18" s="1"/>
  <c r="L3"/>
  <c r="H18" s="1"/>
  <c r="J3"/>
  <c r="F18" s="1"/>
  <c r="I18" s="1"/>
  <c r="N18" s="1"/>
  <c r="M20"/>
  <c r="J19"/>
  <c r="J20"/>
  <c r="I22"/>
  <c r="N22" s="1"/>
  <c r="M19"/>
  <c r="M21"/>
  <c r="I18" i="14"/>
  <c r="M18"/>
  <c r="J18"/>
  <c r="J19"/>
  <c r="O19" s="1"/>
  <c r="M21"/>
  <c r="I20"/>
  <c r="I21"/>
  <c r="I19"/>
  <c r="N19" s="1"/>
  <c r="M20"/>
  <c r="O21" l="1"/>
  <c r="I21" i="15"/>
  <c r="J18"/>
  <c r="O18" s="1"/>
  <c r="O20"/>
  <c r="N20"/>
  <c r="N19"/>
  <c r="O19"/>
  <c r="N21"/>
  <c r="O21"/>
  <c r="O18" i="14"/>
  <c r="N21"/>
  <c r="N18"/>
  <c r="N20"/>
  <c r="O20"/>
  <c r="O23" l="1"/>
  <c r="O23" i="15"/>
  <c r="N23"/>
  <c r="N23" i="14"/>
  <c r="D50" i="13" l="1"/>
  <c r="M50" s="1"/>
  <c r="E50"/>
  <c r="D51"/>
  <c r="E51"/>
  <c r="D52"/>
  <c r="M52" s="1"/>
  <c r="E52"/>
  <c r="D53"/>
  <c r="E53"/>
  <c r="D54"/>
  <c r="M54" s="1"/>
  <c r="E54"/>
  <c r="D55"/>
  <c r="E55"/>
  <c r="D56"/>
  <c r="M56" s="1"/>
  <c r="E56"/>
  <c r="D57"/>
  <c r="E57"/>
  <c r="D58"/>
  <c r="M58" s="1"/>
  <c r="E58"/>
  <c r="D59"/>
  <c r="E59"/>
  <c r="D60"/>
  <c r="M60" s="1"/>
  <c r="E60"/>
  <c r="D61"/>
  <c r="E61"/>
  <c r="D62"/>
  <c r="M62" s="1"/>
  <c r="E62"/>
  <c r="D63"/>
  <c r="E63"/>
  <c r="D64"/>
  <c r="M64" s="1"/>
  <c r="E64"/>
  <c r="D65"/>
  <c r="E65"/>
  <c r="D66"/>
  <c r="M66" s="1"/>
  <c r="E66"/>
  <c r="D67"/>
  <c r="E67"/>
  <c r="D68"/>
  <c r="M68" s="1"/>
  <c r="E68"/>
  <c r="I26"/>
  <c r="I4" s="1"/>
  <c r="L4" s="1"/>
  <c r="H50" s="1"/>
  <c r="I27"/>
  <c r="I5" s="1"/>
  <c r="L5" s="1"/>
  <c r="H51" s="1"/>
  <c r="I28"/>
  <c r="I6" s="1"/>
  <c r="J6" s="1"/>
  <c r="F52" s="1"/>
  <c r="I29"/>
  <c r="I7" s="1"/>
  <c r="K7" s="1"/>
  <c r="G53" s="1"/>
  <c r="I30"/>
  <c r="I8" s="1"/>
  <c r="L8" s="1"/>
  <c r="H54" s="1"/>
  <c r="I31"/>
  <c r="I9" s="1"/>
  <c r="L9" s="1"/>
  <c r="H55" s="1"/>
  <c r="I32"/>
  <c r="I10" s="1"/>
  <c r="J10" s="1"/>
  <c r="F56" s="1"/>
  <c r="I33"/>
  <c r="I11" s="1"/>
  <c r="K11" s="1"/>
  <c r="G57" s="1"/>
  <c r="I34"/>
  <c r="I35"/>
  <c r="I13" s="1"/>
  <c r="L13" s="1"/>
  <c r="H59" s="1"/>
  <c r="I36"/>
  <c r="I14" s="1"/>
  <c r="J14" s="1"/>
  <c r="F60" s="1"/>
  <c r="I37"/>
  <c r="I15" s="1"/>
  <c r="K15" s="1"/>
  <c r="G61" s="1"/>
  <c r="I38"/>
  <c r="I39"/>
  <c r="I17" s="1"/>
  <c r="J17" s="1"/>
  <c r="F63" s="1"/>
  <c r="I40"/>
  <c r="I18" s="1"/>
  <c r="K18" s="1"/>
  <c r="G64" s="1"/>
  <c r="I41"/>
  <c r="I19" s="1"/>
  <c r="L19" s="1"/>
  <c r="H65" s="1"/>
  <c r="I42"/>
  <c r="I20" s="1"/>
  <c r="L20" s="1"/>
  <c r="H66" s="1"/>
  <c r="I43"/>
  <c r="I21" s="1"/>
  <c r="J21" s="1"/>
  <c r="F67" s="1"/>
  <c r="I44"/>
  <c r="I22" s="1"/>
  <c r="K22" s="1"/>
  <c r="G68" s="1"/>
  <c r="I25"/>
  <c r="I3" s="1"/>
  <c r="I12"/>
  <c r="L12" s="1"/>
  <c r="H58" s="1"/>
  <c r="I16"/>
  <c r="L16" s="1"/>
  <c r="H62" s="1"/>
  <c r="E49"/>
  <c r="D49"/>
  <c r="L15" l="1"/>
  <c r="H61" s="1"/>
  <c r="J61" s="1"/>
  <c r="K14"/>
  <c r="G60" s="1"/>
  <c r="J13"/>
  <c r="F59" s="1"/>
  <c r="I59" s="1"/>
  <c r="L11"/>
  <c r="H57" s="1"/>
  <c r="J57" s="1"/>
  <c r="K10"/>
  <c r="G56" s="1"/>
  <c r="J56" s="1"/>
  <c r="O56" s="1"/>
  <c r="J9"/>
  <c r="F55" s="1"/>
  <c r="L7"/>
  <c r="H53" s="1"/>
  <c r="J53" s="1"/>
  <c r="K6"/>
  <c r="G52" s="1"/>
  <c r="J5"/>
  <c r="F51" s="1"/>
  <c r="I51" s="1"/>
  <c r="N51" s="1"/>
  <c r="L22"/>
  <c r="H68" s="1"/>
  <c r="J68" s="1"/>
  <c r="O68" s="1"/>
  <c r="K21"/>
  <c r="G67" s="1"/>
  <c r="J20"/>
  <c r="F66" s="1"/>
  <c r="I66" s="1"/>
  <c r="N66" s="1"/>
  <c r="L18"/>
  <c r="H64" s="1"/>
  <c r="K17"/>
  <c r="G63" s="1"/>
  <c r="M61"/>
  <c r="M59"/>
  <c r="M55"/>
  <c r="M67"/>
  <c r="M65"/>
  <c r="M63"/>
  <c r="J16"/>
  <c r="F62" s="1"/>
  <c r="I62" s="1"/>
  <c r="N62" s="1"/>
  <c r="L14"/>
  <c r="H60" s="1"/>
  <c r="I60" s="1"/>
  <c r="N60" s="1"/>
  <c r="K13"/>
  <c r="G59" s="1"/>
  <c r="J59" s="1"/>
  <c r="J12"/>
  <c r="F58" s="1"/>
  <c r="I58" s="1"/>
  <c r="N58" s="1"/>
  <c r="L10"/>
  <c r="H56" s="1"/>
  <c r="I56" s="1"/>
  <c r="N56" s="1"/>
  <c r="K9"/>
  <c r="G55" s="1"/>
  <c r="J55" s="1"/>
  <c r="J8"/>
  <c r="L6"/>
  <c r="H52" s="1"/>
  <c r="K5"/>
  <c r="G51" s="1"/>
  <c r="J51" s="1"/>
  <c r="J4"/>
  <c r="F50" s="1"/>
  <c r="I50" s="1"/>
  <c r="N50" s="1"/>
  <c r="L21"/>
  <c r="H67" s="1"/>
  <c r="I67" s="1"/>
  <c r="K20"/>
  <c r="G66" s="1"/>
  <c r="J66" s="1"/>
  <c r="O66" s="1"/>
  <c r="J19"/>
  <c r="F65" s="1"/>
  <c r="I65" s="1"/>
  <c r="L17"/>
  <c r="H63" s="1"/>
  <c r="I63" s="1"/>
  <c r="J64"/>
  <c r="O64" s="1"/>
  <c r="M57"/>
  <c r="M53"/>
  <c r="M51"/>
  <c r="K16"/>
  <c r="G62" s="1"/>
  <c r="J62" s="1"/>
  <c r="O62" s="1"/>
  <c r="J15"/>
  <c r="F61" s="1"/>
  <c r="I61" s="1"/>
  <c r="N61" s="1"/>
  <c r="K12"/>
  <c r="G58" s="1"/>
  <c r="J58" s="1"/>
  <c r="O58" s="1"/>
  <c r="J11"/>
  <c r="F57" s="1"/>
  <c r="K8"/>
  <c r="J7"/>
  <c r="F53" s="1"/>
  <c r="K4"/>
  <c r="G50" s="1"/>
  <c r="J50" s="1"/>
  <c r="O50" s="1"/>
  <c r="J22"/>
  <c r="F68" s="1"/>
  <c r="K19"/>
  <c r="G65" s="1"/>
  <c r="J65" s="1"/>
  <c r="J18"/>
  <c r="F64" s="1"/>
  <c r="I64" s="1"/>
  <c r="N64" s="1"/>
  <c r="I55"/>
  <c r="I53"/>
  <c r="N53" s="1"/>
  <c r="M49"/>
  <c r="L3"/>
  <c r="H49" s="1"/>
  <c r="J3"/>
  <c r="F49" s="1"/>
  <c r="K3"/>
  <c r="G49" s="1"/>
  <c r="L13" i="12"/>
  <c r="H56" s="1"/>
  <c r="J13"/>
  <c r="F56" s="1"/>
  <c r="D47"/>
  <c r="M47" s="1"/>
  <c r="E47"/>
  <c r="D48"/>
  <c r="E48"/>
  <c r="D49"/>
  <c r="M49" s="1"/>
  <c r="E49"/>
  <c r="D50"/>
  <c r="E50"/>
  <c r="D51"/>
  <c r="M51" s="1"/>
  <c r="E51"/>
  <c r="D52"/>
  <c r="E52"/>
  <c r="D53"/>
  <c r="M53" s="1"/>
  <c r="E53"/>
  <c r="D54"/>
  <c r="E54"/>
  <c r="D55"/>
  <c r="M55" s="1"/>
  <c r="E55"/>
  <c r="D56"/>
  <c r="E56"/>
  <c r="D57"/>
  <c r="M57" s="1"/>
  <c r="E57"/>
  <c r="D58"/>
  <c r="E58"/>
  <c r="D59"/>
  <c r="M59" s="1"/>
  <c r="E59"/>
  <c r="D60"/>
  <c r="E60"/>
  <c r="D61"/>
  <c r="M61" s="1"/>
  <c r="E61"/>
  <c r="D62"/>
  <c r="E62"/>
  <c r="D63"/>
  <c r="M63" s="1"/>
  <c r="E63"/>
  <c r="I7"/>
  <c r="J7" s="1"/>
  <c r="F50" s="1"/>
  <c r="I13"/>
  <c r="K13" s="1"/>
  <c r="G56" s="1"/>
  <c r="I17"/>
  <c r="K17" s="1"/>
  <c r="G60" s="1"/>
  <c r="I25"/>
  <c r="I4" s="1"/>
  <c r="J4" s="1"/>
  <c r="F47" s="1"/>
  <c r="I26"/>
  <c r="I5" s="1"/>
  <c r="J5" s="1"/>
  <c r="F48" s="1"/>
  <c r="I27"/>
  <c r="I6" s="1"/>
  <c r="J6" s="1"/>
  <c r="F49" s="1"/>
  <c r="I28"/>
  <c r="I29"/>
  <c r="I8" s="1"/>
  <c r="J8" s="1"/>
  <c r="F51" s="1"/>
  <c r="I30"/>
  <c r="I9" s="1"/>
  <c r="J9" s="1"/>
  <c r="F52" s="1"/>
  <c r="I31"/>
  <c r="I10" s="1"/>
  <c r="J10" s="1"/>
  <c r="F53" s="1"/>
  <c r="I32"/>
  <c r="I11" s="1"/>
  <c r="J11" s="1"/>
  <c r="F54" s="1"/>
  <c r="I33"/>
  <c r="I12" s="1"/>
  <c r="I34"/>
  <c r="I35"/>
  <c r="I14" s="1"/>
  <c r="I36"/>
  <c r="I15" s="1"/>
  <c r="I37"/>
  <c r="I16" s="1"/>
  <c r="I38"/>
  <c r="I39"/>
  <c r="I18" s="1"/>
  <c r="L18" s="1"/>
  <c r="H61" s="1"/>
  <c r="I40"/>
  <c r="I19" s="1"/>
  <c r="I41"/>
  <c r="I20" s="1"/>
  <c r="I24"/>
  <c r="I3" s="1"/>
  <c r="E46"/>
  <c r="D46"/>
  <c r="I6" i="11"/>
  <c r="I7"/>
  <c r="I8"/>
  <c r="I15"/>
  <c r="K15" s="1"/>
  <c r="G50" s="1"/>
  <c r="C28"/>
  <c r="C22"/>
  <c r="C21"/>
  <c r="I12"/>
  <c r="L12" s="1"/>
  <c r="H47" s="1"/>
  <c r="I13"/>
  <c r="K13" s="1"/>
  <c r="G48" s="1"/>
  <c r="C30"/>
  <c r="I16"/>
  <c r="L16" s="1"/>
  <c r="H51" s="1"/>
  <c r="I11"/>
  <c r="H9"/>
  <c r="C25" s="1"/>
  <c r="I10"/>
  <c r="J10" s="1"/>
  <c r="F45" s="1"/>
  <c r="I3"/>
  <c r="C32"/>
  <c r="I5"/>
  <c r="K5" s="1"/>
  <c r="G40" s="1"/>
  <c r="I9"/>
  <c r="I14"/>
  <c r="K14" s="1"/>
  <c r="G49" s="1"/>
  <c r="D47"/>
  <c r="M47" s="1"/>
  <c r="E47"/>
  <c r="D48"/>
  <c r="E48"/>
  <c r="M48" s="1"/>
  <c r="D49"/>
  <c r="E49"/>
  <c r="D50"/>
  <c r="M50" s="1"/>
  <c r="E50"/>
  <c r="D51"/>
  <c r="E51"/>
  <c r="M51"/>
  <c r="E46"/>
  <c r="D46"/>
  <c r="E45"/>
  <c r="D45"/>
  <c r="M45" s="1"/>
  <c r="E44"/>
  <c r="D44"/>
  <c r="E43"/>
  <c r="D43"/>
  <c r="M43" s="1"/>
  <c r="E42"/>
  <c r="D42"/>
  <c r="E41"/>
  <c r="D41"/>
  <c r="M41" s="1"/>
  <c r="E40"/>
  <c r="D40"/>
  <c r="E39"/>
  <c r="D39"/>
  <c r="M39" s="1"/>
  <c r="E38"/>
  <c r="D38"/>
  <c r="B20" i="10"/>
  <c r="C20"/>
  <c r="B21"/>
  <c r="C21"/>
  <c r="B22"/>
  <c r="D22" s="1"/>
  <c r="C22"/>
  <c r="E22" s="1"/>
  <c r="C19"/>
  <c r="E19" s="1"/>
  <c r="B19"/>
  <c r="D19" s="1"/>
  <c r="C18"/>
  <c r="E18" s="1"/>
  <c r="B18"/>
  <c r="D18" s="1"/>
  <c r="E21"/>
  <c r="D21"/>
  <c r="M21" s="1"/>
  <c r="E20"/>
  <c r="D20"/>
  <c r="J7"/>
  <c r="F22" s="1"/>
  <c r="K7"/>
  <c r="G22" s="1"/>
  <c r="J6"/>
  <c r="F21" s="1"/>
  <c r="K6"/>
  <c r="G21" s="1"/>
  <c r="J5"/>
  <c r="F20" s="1"/>
  <c r="K5"/>
  <c r="G20" s="1"/>
  <c r="J4"/>
  <c r="F19" s="1"/>
  <c r="K4"/>
  <c r="G19" s="1"/>
  <c r="J3"/>
  <c r="F18" s="1"/>
  <c r="K3"/>
  <c r="G18" s="1"/>
  <c r="L15" i="11" l="1"/>
  <c r="H50" s="1"/>
  <c r="J50" s="1"/>
  <c r="O50" s="1"/>
  <c r="L9"/>
  <c r="H44" s="1"/>
  <c r="K9"/>
  <c r="G44" s="1"/>
  <c r="J16" i="12"/>
  <c r="F59" s="1"/>
  <c r="K16"/>
  <c r="G59" s="1"/>
  <c r="L16"/>
  <c r="H59" s="1"/>
  <c r="J59" s="1"/>
  <c r="K15"/>
  <c r="G58" s="1"/>
  <c r="J15"/>
  <c r="F58" s="1"/>
  <c r="L15"/>
  <c r="H58" s="1"/>
  <c r="N51"/>
  <c r="M49" i="11"/>
  <c r="C26"/>
  <c r="C31"/>
  <c r="J17" i="12"/>
  <c r="F60" s="1"/>
  <c r="C19" i="11"/>
  <c r="M62" i="12"/>
  <c r="M60"/>
  <c r="M58"/>
  <c r="M56"/>
  <c r="M54"/>
  <c r="M52"/>
  <c r="M50"/>
  <c r="M48"/>
  <c r="L17"/>
  <c r="H60" s="1"/>
  <c r="I60" s="1"/>
  <c r="I57" i="13"/>
  <c r="N57" s="1"/>
  <c r="J52"/>
  <c r="O52" s="1"/>
  <c r="O59" i="12"/>
  <c r="C27" i="11"/>
  <c r="C29"/>
  <c r="F54" i="13"/>
  <c r="I54" s="1"/>
  <c r="N54" s="1"/>
  <c r="G54"/>
  <c r="J54" s="1"/>
  <c r="O54" s="1"/>
  <c r="J63"/>
  <c r="O63" s="1"/>
  <c r="J60"/>
  <c r="O60" s="1"/>
  <c r="J67"/>
  <c r="N55"/>
  <c r="O55"/>
  <c r="O67"/>
  <c r="N67"/>
  <c r="O59"/>
  <c r="N59"/>
  <c r="O57"/>
  <c r="O53"/>
  <c r="N63"/>
  <c r="O65"/>
  <c r="N65"/>
  <c r="I52"/>
  <c r="N52" s="1"/>
  <c r="I68"/>
  <c r="N68" s="1"/>
  <c r="O51"/>
  <c r="O61"/>
  <c r="J49"/>
  <c r="O49" s="1"/>
  <c r="I49"/>
  <c r="N49" s="1"/>
  <c r="J18" i="12"/>
  <c r="F61" s="1"/>
  <c r="I61" s="1"/>
  <c r="N61" s="1"/>
  <c r="K18"/>
  <c r="G61" s="1"/>
  <c r="J61" s="1"/>
  <c r="O61" s="1"/>
  <c r="J19"/>
  <c r="F62" s="1"/>
  <c r="L19"/>
  <c r="H62" s="1"/>
  <c r="K19"/>
  <c r="G62" s="1"/>
  <c r="L20"/>
  <c r="H63" s="1"/>
  <c r="J63" s="1"/>
  <c r="O63" s="1"/>
  <c r="J20"/>
  <c r="F63" s="1"/>
  <c r="K20"/>
  <c r="G63" s="1"/>
  <c r="L12"/>
  <c r="H55" s="1"/>
  <c r="J55" s="1"/>
  <c r="O55" s="1"/>
  <c r="J12"/>
  <c r="F55" s="1"/>
  <c r="K12"/>
  <c r="G55" s="1"/>
  <c r="L14"/>
  <c r="H57" s="1"/>
  <c r="K14"/>
  <c r="G57" s="1"/>
  <c r="J14"/>
  <c r="F57" s="1"/>
  <c r="I56"/>
  <c r="J60"/>
  <c r="I59"/>
  <c r="N59" s="1"/>
  <c r="J56"/>
  <c r="I58"/>
  <c r="M46"/>
  <c r="K8"/>
  <c r="L8"/>
  <c r="H51" s="1"/>
  <c r="I51" s="1"/>
  <c r="K10"/>
  <c r="G53" s="1"/>
  <c r="L10"/>
  <c r="H53" s="1"/>
  <c r="I53" s="1"/>
  <c r="N53" s="1"/>
  <c r="K4"/>
  <c r="L4"/>
  <c r="H47" s="1"/>
  <c r="I47" s="1"/>
  <c r="N47" s="1"/>
  <c r="K7"/>
  <c r="G50" s="1"/>
  <c r="J50" s="1"/>
  <c r="L7"/>
  <c r="H50" s="1"/>
  <c r="I50" s="1"/>
  <c r="K6"/>
  <c r="G49" s="1"/>
  <c r="J49" s="1"/>
  <c r="O49" s="1"/>
  <c r="L6"/>
  <c r="H49" s="1"/>
  <c r="I49" s="1"/>
  <c r="N49" s="1"/>
  <c r="K9"/>
  <c r="G52" s="1"/>
  <c r="L9"/>
  <c r="H52" s="1"/>
  <c r="I52" s="1"/>
  <c r="N52" s="1"/>
  <c r="K3"/>
  <c r="G46" s="1"/>
  <c r="L3"/>
  <c r="H46" s="1"/>
  <c r="J3"/>
  <c r="F46" s="1"/>
  <c r="K11"/>
  <c r="G54" s="1"/>
  <c r="L11"/>
  <c r="H54" s="1"/>
  <c r="I54" s="1"/>
  <c r="N54" s="1"/>
  <c r="K5"/>
  <c r="G48" s="1"/>
  <c r="L5"/>
  <c r="H48" s="1"/>
  <c r="I48" s="1"/>
  <c r="L8" i="11"/>
  <c r="H43" s="1"/>
  <c r="K7"/>
  <c r="G42" s="1"/>
  <c r="L7"/>
  <c r="H42" s="1"/>
  <c r="I4"/>
  <c r="L4"/>
  <c r="H39" s="1"/>
  <c r="C20"/>
  <c r="L13"/>
  <c r="H48" s="1"/>
  <c r="J48" s="1"/>
  <c r="O48" s="1"/>
  <c r="J15"/>
  <c r="F50" s="1"/>
  <c r="I50" s="1"/>
  <c r="N50" s="1"/>
  <c r="J13"/>
  <c r="F48" s="1"/>
  <c r="I48" s="1"/>
  <c r="N48" s="1"/>
  <c r="J9"/>
  <c r="F44" s="1"/>
  <c r="J7"/>
  <c r="F42" s="1"/>
  <c r="K6"/>
  <c r="G41" s="1"/>
  <c r="J5"/>
  <c r="F40" s="1"/>
  <c r="L5"/>
  <c r="H40" s="1"/>
  <c r="K10"/>
  <c r="G45" s="1"/>
  <c r="J16"/>
  <c r="L14"/>
  <c r="J12"/>
  <c r="L10"/>
  <c r="H45" s="1"/>
  <c r="K16"/>
  <c r="K12"/>
  <c r="K8"/>
  <c r="G43" s="1"/>
  <c r="J14"/>
  <c r="J3"/>
  <c r="F38" s="1"/>
  <c r="K3"/>
  <c r="G38" s="1"/>
  <c r="L3"/>
  <c r="H38" s="1"/>
  <c r="M38"/>
  <c r="M40"/>
  <c r="M42"/>
  <c r="M44"/>
  <c r="M46"/>
  <c r="M19" i="10"/>
  <c r="L3"/>
  <c r="H18" s="1"/>
  <c r="J18" s="1"/>
  <c r="L4"/>
  <c r="H19" s="1"/>
  <c r="I19" s="1"/>
  <c r="L5"/>
  <c r="H20" s="1"/>
  <c r="I20" s="1"/>
  <c r="L6"/>
  <c r="H21" s="1"/>
  <c r="I21" s="1"/>
  <c r="N21" s="1"/>
  <c r="L7"/>
  <c r="H22" s="1"/>
  <c r="I22" s="1"/>
  <c r="M18"/>
  <c r="M20"/>
  <c r="M22"/>
  <c r="N69" i="13" l="1"/>
  <c r="J52" i="12"/>
  <c r="O52" s="1"/>
  <c r="J53"/>
  <c r="O53" s="1"/>
  <c r="J57"/>
  <c r="O57" s="1"/>
  <c r="N60"/>
  <c r="O60"/>
  <c r="J48"/>
  <c r="N48"/>
  <c r="O48"/>
  <c r="O56"/>
  <c r="N56"/>
  <c r="J58"/>
  <c r="O58" s="1"/>
  <c r="O50"/>
  <c r="N50"/>
  <c r="N58"/>
  <c r="O69" i="13"/>
  <c r="J62" i="12"/>
  <c r="O62" s="1"/>
  <c r="I62"/>
  <c r="N62" s="1"/>
  <c r="I63"/>
  <c r="N63" s="1"/>
  <c r="J54"/>
  <c r="O54" s="1"/>
  <c r="I55"/>
  <c r="N55" s="1"/>
  <c r="I57"/>
  <c r="N57" s="1"/>
  <c r="G51"/>
  <c r="J51" s="1"/>
  <c r="O51" s="1"/>
  <c r="G47"/>
  <c r="J47" s="1"/>
  <c r="O47" s="1"/>
  <c r="J46"/>
  <c r="O46" s="1"/>
  <c r="I46"/>
  <c r="N46" s="1"/>
  <c r="J8" i="11"/>
  <c r="F43" s="1"/>
  <c r="I43" s="1"/>
  <c r="N43" s="1"/>
  <c r="J4"/>
  <c r="F39" s="1"/>
  <c r="I39" s="1"/>
  <c r="N39" s="1"/>
  <c r="K4"/>
  <c r="G39" s="1"/>
  <c r="J39" s="1"/>
  <c r="O39" s="1"/>
  <c r="F51"/>
  <c r="I51" s="1"/>
  <c r="N51" s="1"/>
  <c r="H49"/>
  <c r="J49" s="1"/>
  <c r="O49" s="1"/>
  <c r="F49"/>
  <c r="G51"/>
  <c r="J51" s="1"/>
  <c r="O51" s="1"/>
  <c r="F47"/>
  <c r="I47" s="1"/>
  <c r="N47" s="1"/>
  <c r="G47"/>
  <c r="J47" s="1"/>
  <c r="O47" s="1"/>
  <c r="K11"/>
  <c r="G46" s="1"/>
  <c r="L11"/>
  <c r="H46" s="1"/>
  <c r="J11"/>
  <c r="F46" s="1"/>
  <c r="L6"/>
  <c r="H41" s="1"/>
  <c r="J41" s="1"/>
  <c r="O41" s="1"/>
  <c r="J6"/>
  <c r="F41" s="1"/>
  <c r="J40"/>
  <c r="I38"/>
  <c r="N38" s="1"/>
  <c r="J43"/>
  <c r="O43" s="1"/>
  <c r="J38"/>
  <c r="O38" s="1"/>
  <c r="J44"/>
  <c r="O44" s="1"/>
  <c r="J42"/>
  <c r="O42" s="1"/>
  <c r="I45"/>
  <c r="N45" s="1"/>
  <c r="I40"/>
  <c r="N40" s="1"/>
  <c r="O40"/>
  <c r="I44"/>
  <c r="N44" s="1"/>
  <c r="I42"/>
  <c r="N42" s="1"/>
  <c r="J45"/>
  <c r="O45" s="1"/>
  <c r="N19" i="10"/>
  <c r="I18"/>
  <c r="N18" s="1"/>
  <c r="J22"/>
  <c r="O22" s="1"/>
  <c r="J21"/>
  <c r="O21" s="1"/>
  <c r="N22"/>
  <c r="J20"/>
  <c r="O18"/>
  <c r="O20"/>
  <c r="N20"/>
  <c r="J19"/>
  <c r="O19" s="1"/>
  <c r="I46" i="11" l="1"/>
  <c r="N46" s="1"/>
  <c r="I49"/>
  <c r="N49" s="1"/>
  <c r="J46"/>
  <c r="O46" s="1"/>
  <c r="O52" s="1"/>
  <c r="O64" i="12"/>
  <c r="N64"/>
  <c r="I41" i="11"/>
  <c r="N41" s="1"/>
  <c r="N52" s="1"/>
  <c r="N23" i="10"/>
  <c r="O23"/>
  <c r="I6" i="9" l="1"/>
  <c r="I9"/>
  <c r="I10"/>
  <c r="I11"/>
  <c r="I7"/>
  <c r="I3"/>
  <c r="L3" s="1"/>
  <c r="H26" s="1"/>
  <c r="D30"/>
  <c r="M30" s="1"/>
  <c r="E30"/>
  <c r="D31"/>
  <c r="M31" s="1"/>
  <c r="E31"/>
  <c r="E34"/>
  <c r="D34"/>
  <c r="E33"/>
  <c r="D33"/>
  <c r="E32"/>
  <c r="D32"/>
  <c r="E29"/>
  <c r="D29"/>
  <c r="E28"/>
  <c r="D28"/>
  <c r="E27"/>
  <c r="D27"/>
  <c r="E26"/>
  <c r="D26"/>
  <c r="I4" i="8"/>
  <c r="K4" s="1"/>
  <c r="G19" s="1"/>
  <c r="I5"/>
  <c r="K5" s="1"/>
  <c r="G20" s="1"/>
  <c r="I6"/>
  <c r="K6" s="1"/>
  <c r="G21" s="1"/>
  <c r="I7"/>
  <c r="J7" s="1"/>
  <c r="F22" s="1"/>
  <c r="I3"/>
  <c r="K3" s="1"/>
  <c r="G18" s="1"/>
  <c r="D22"/>
  <c r="M22" s="1"/>
  <c r="E22"/>
  <c r="E21"/>
  <c r="D21"/>
  <c r="E20"/>
  <c r="D20"/>
  <c r="E19"/>
  <c r="D19"/>
  <c r="E18"/>
  <c r="D18"/>
  <c r="L3"/>
  <c r="H18" s="1"/>
  <c r="J3"/>
  <c r="F18" s="1"/>
  <c r="L6" i="9" l="1"/>
  <c r="H29" s="1"/>
  <c r="J5" i="8"/>
  <c r="F20" s="1"/>
  <c r="I20" s="1"/>
  <c r="L5"/>
  <c r="H20" s="1"/>
  <c r="J20" s="1"/>
  <c r="I8" i="9"/>
  <c r="L7"/>
  <c r="H30" s="1"/>
  <c r="I5"/>
  <c r="K5" s="1"/>
  <c r="G28" s="1"/>
  <c r="I4"/>
  <c r="K4" s="1"/>
  <c r="G27" s="1"/>
  <c r="L10"/>
  <c r="H33" s="1"/>
  <c r="L11"/>
  <c r="H34" s="1"/>
  <c r="K9"/>
  <c r="M27"/>
  <c r="M29"/>
  <c r="M33"/>
  <c r="M26"/>
  <c r="M28"/>
  <c r="M32"/>
  <c r="M34"/>
  <c r="K3"/>
  <c r="G26" s="1"/>
  <c r="J26" s="1"/>
  <c r="K6"/>
  <c r="G29" s="1"/>
  <c r="J29" s="1"/>
  <c r="K7"/>
  <c r="K10"/>
  <c r="G33" s="1"/>
  <c r="K11"/>
  <c r="G34" s="1"/>
  <c r="J3"/>
  <c r="F26" s="1"/>
  <c r="I26" s="1"/>
  <c r="J6"/>
  <c r="F29" s="1"/>
  <c r="I29" s="1"/>
  <c r="J7"/>
  <c r="J10"/>
  <c r="F33" s="1"/>
  <c r="J11"/>
  <c r="F34" s="1"/>
  <c r="J6" i="8"/>
  <c r="F21" s="1"/>
  <c r="L6"/>
  <c r="J4"/>
  <c r="F19" s="1"/>
  <c r="L4"/>
  <c r="H19" s="1"/>
  <c r="J19" s="1"/>
  <c r="K7"/>
  <c r="G22" s="1"/>
  <c r="L7"/>
  <c r="H22" s="1"/>
  <c r="J18"/>
  <c r="M18"/>
  <c r="I18"/>
  <c r="M19"/>
  <c r="M20"/>
  <c r="M21"/>
  <c r="J33" i="9" l="1"/>
  <c r="L5"/>
  <c r="H28" s="1"/>
  <c r="J28" s="1"/>
  <c r="O28" s="1"/>
  <c r="I33"/>
  <c r="J34"/>
  <c r="I34"/>
  <c r="J27"/>
  <c r="O27" s="1"/>
  <c r="L4"/>
  <c r="H27" s="1"/>
  <c r="J4"/>
  <c r="F27" s="1"/>
  <c r="I27" s="1"/>
  <c r="N27" s="1"/>
  <c r="J5"/>
  <c r="F28" s="1"/>
  <c r="I28" s="1"/>
  <c r="N28" s="1"/>
  <c r="L9"/>
  <c r="H32" s="1"/>
  <c r="K8"/>
  <c r="G31" s="1"/>
  <c r="L8"/>
  <c r="H31" s="1"/>
  <c r="J8"/>
  <c r="F31" s="1"/>
  <c r="I31" s="1"/>
  <c r="N31" s="1"/>
  <c r="J9"/>
  <c r="G32"/>
  <c r="J32" s="1"/>
  <c r="O32" s="1"/>
  <c r="G30"/>
  <c r="J30" s="1"/>
  <c r="O30" s="1"/>
  <c r="F32"/>
  <c r="I32" s="1"/>
  <c r="N32" s="1"/>
  <c r="F30"/>
  <c r="I30" s="1"/>
  <c r="N30" s="1"/>
  <c r="O34"/>
  <c r="N34"/>
  <c r="O33"/>
  <c r="N33"/>
  <c r="O29"/>
  <c r="N29"/>
  <c r="O26"/>
  <c r="N26"/>
  <c r="I19" i="8"/>
  <c r="H21"/>
  <c r="J21" s="1"/>
  <c r="O21" s="1"/>
  <c r="N18"/>
  <c r="O18"/>
  <c r="J22"/>
  <c r="O22" s="1"/>
  <c r="I22"/>
  <c r="N22" s="1"/>
  <c r="N20"/>
  <c r="O20"/>
  <c r="N19"/>
  <c r="O19"/>
  <c r="J31" i="9" l="1"/>
  <c r="O31" s="1"/>
  <c r="O35" s="1"/>
  <c r="O71" i="13" s="1"/>
  <c r="N35" i="9"/>
  <c r="I21" i="8"/>
  <c r="N21" s="1"/>
  <c r="N23" s="1"/>
  <c r="O23"/>
  <c r="I3" i="7" l="1"/>
  <c r="J3" s="1"/>
  <c r="I4"/>
  <c r="J4" s="1"/>
  <c r="I5"/>
  <c r="I6"/>
  <c r="J6" s="1"/>
  <c r="D21"/>
  <c r="M21" s="1"/>
  <c r="E21"/>
  <c r="D20"/>
  <c r="E20"/>
  <c r="M20" s="1"/>
  <c r="D19"/>
  <c r="M19" s="1"/>
  <c r="E19"/>
  <c r="D18"/>
  <c r="E18"/>
  <c r="M18" s="1"/>
  <c r="J5"/>
  <c r="I4" i="3"/>
  <c r="I5"/>
  <c r="I6"/>
  <c r="I7"/>
  <c r="I8"/>
  <c r="I9"/>
  <c r="F20" i="7" l="1"/>
  <c r="G20"/>
  <c r="F18"/>
  <c r="G18"/>
  <c r="F21"/>
  <c r="G21"/>
  <c r="F19"/>
  <c r="G19"/>
  <c r="I18"/>
  <c r="N18" s="1"/>
  <c r="L5"/>
  <c r="H20" s="1"/>
  <c r="K3"/>
  <c r="K4"/>
  <c r="K5"/>
  <c r="J20" s="1"/>
  <c r="O20" s="1"/>
  <c r="K6"/>
  <c r="L4"/>
  <c r="H19" s="1"/>
  <c r="I19" s="1"/>
  <c r="N19" s="1"/>
  <c r="L6"/>
  <c r="H21" s="1"/>
  <c r="I21" l="1"/>
  <c r="N21" s="1"/>
  <c r="I20"/>
  <c r="N20" s="1"/>
  <c r="J18"/>
  <c r="O18" s="1"/>
  <c r="J19"/>
  <c r="O19" s="1"/>
  <c r="N23"/>
  <c r="J21"/>
  <c r="O21" s="1"/>
  <c r="O23" l="1"/>
  <c r="O25" i="15" s="1"/>
  <c r="E10" i="6" l="1"/>
  <c r="G4"/>
  <c r="F5"/>
  <c r="F6"/>
  <c r="F7"/>
  <c r="F8"/>
  <c r="F9"/>
  <c r="F4"/>
  <c r="I10"/>
  <c r="J10"/>
  <c r="H5"/>
  <c r="G5" s="1"/>
  <c r="H6"/>
  <c r="G6" s="1"/>
  <c r="H7"/>
  <c r="G7" s="1"/>
  <c r="H8"/>
  <c r="G8" s="1"/>
  <c r="H9"/>
  <c r="G9" s="1"/>
  <c r="H4"/>
  <c r="B10"/>
  <c r="F10" l="1"/>
  <c r="H10"/>
  <c r="G10" s="1"/>
  <c r="I4" i="2" l="1"/>
  <c r="I5"/>
  <c r="I6"/>
  <c r="I7"/>
  <c r="I3"/>
  <c r="I4" i="4"/>
  <c r="L4" s="1"/>
  <c r="I5"/>
  <c r="L5" s="1"/>
  <c r="I6"/>
  <c r="L6" s="1"/>
  <c r="I7"/>
  <c r="L7" s="1"/>
  <c r="I8"/>
  <c r="I9"/>
  <c r="L9" s="1"/>
  <c r="I3"/>
  <c r="L4" i="1"/>
  <c r="I5"/>
  <c r="L5" s="1"/>
  <c r="I6"/>
  <c r="L6" s="1"/>
  <c r="I7"/>
  <c r="L7" s="1"/>
  <c r="L8" i="4"/>
  <c r="C28"/>
  <c r="E28" s="1"/>
  <c r="B28"/>
  <c r="D28" s="1"/>
  <c r="C27"/>
  <c r="E27" s="1"/>
  <c r="B27"/>
  <c r="D27" s="1"/>
  <c r="C26"/>
  <c r="E26" s="1"/>
  <c r="B26"/>
  <c r="D26" s="1"/>
  <c r="C25"/>
  <c r="E25" s="1"/>
  <c r="B25"/>
  <c r="D25" s="1"/>
  <c r="C24"/>
  <c r="E24" s="1"/>
  <c r="B24"/>
  <c r="D24" s="1"/>
  <c r="C23"/>
  <c r="E23" s="1"/>
  <c r="B23"/>
  <c r="D23" s="1"/>
  <c r="C22"/>
  <c r="E22" s="1"/>
  <c r="B22"/>
  <c r="D22" s="1"/>
  <c r="L4" i="3"/>
  <c r="L5"/>
  <c r="L6"/>
  <c r="L7"/>
  <c r="L8"/>
  <c r="L9"/>
  <c r="L3"/>
  <c r="M22" i="4" l="1"/>
  <c r="M24"/>
  <c r="M25"/>
  <c r="M28"/>
  <c r="M23"/>
  <c r="M26"/>
  <c r="M27"/>
  <c r="H23" i="3" l="1"/>
  <c r="H24"/>
  <c r="H25"/>
  <c r="H26"/>
  <c r="H27"/>
  <c r="H28"/>
  <c r="H22"/>
  <c r="B23"/>
  <c r="D23" s="1"/>
  <c r="C23"/>
  <c r="E23" s="1"/>
  <c r="B24"/>
  <c r="D24" s="1"/>
  <c r="C24"/>
  <c r="E24" s="1"/>
  <c r="B25"/>
  <c r="D25" s="1"/>
  <c r="C25"/>
  <c r="E25" s="1"/>
  <c r="B26"/>
  <c r="D26" s="1"/>
  <c r="C26"/>
  <c r="E26" s="1"/>
  <c r="B27"/>
  <c r="D27" s="1"/>
  <c r="C27"/>
  <c r="E27" s="1"/>
  <c r="B28"/>
  <c r="D28" s="1"/>
  <c r="C28"/>
  <c r="E28" s="1"/>
  <c r="C22"/>
  <c r="E22" s="1"/>
  <c r="B22"/>
  <c r="D22" s="1"/>
  <c r="K4"/>
  <c r="G23" s="1"/>
  <c r="K5"/>
  <c r="G24" s="1"/>
  <c r="K6"/>
  <c r="G25" s="1"/>
  <c r="K7"/>
  <c r="G26" s="1"/>
  <c r="K8"/>
  <c r="G27" s="1"/>
  <c r="K9"/>
  <c r="G28" s="1"/>
  <c r="K3"/>
  <c r="G22" s="1"/>
  <c r="J4"/>
  <c r="F23" s="1"/>
  <c r="J5"/>
  <c r="F24" s="1"/>
  <c r="J6"/>
  <c r="F25" s="1"/>
  <c r="J7"/>
  <c r="F26" s="1"/>
  <c r="J8"/>
  <c r="F27" s="1"/>
  <c r="J9"/>
  <c r="F28" s="1"/>
  <c r="J3"/>
  <c r="F22" s="1"/>
  <c r="M21" i="1"/>
  <c r="M20"/>
  <c r="M21" i="2"/>
  <c r="M20"/>
  <c r="M22"/>
  <c r="D22"/>
  <c r="C22"/>
  <c r="E22" s="1"/>
  <c r="D21"/>
  <c r="C21"/>
  <c r="E21" s="1"/>
  <c r="D20"/>
  <c r="C20"/>
  <c r="E20" s="1"/>
  <c r="M19"/>
  <c r="D19"/>
  <c r="C19"/>
  <c r="E19" s="1"/>
  <c r="M18"/>
  <c r="D18"/>
  <c r="C18"/>
  <c r="E18" s="1"/>
  <c r="H22"/>
  <c r="K7"/>
  <c r="G22" s="1"/>
  <c r="J7"/>
  <c r="F22" s="1"/>
  <c r="H21"/>
  <c r="K6"/>
  <c r="G21" s="1"/>
  <c r="J6"/>
  <c r="F21" s="1"/>
  <c r="H20"/>
  <c r="K5"/>
  <c r="G20" s="1"/>
  <c r="J5"/>
  <c r="F20" s="1"/>
  <c r="H19"/>
  <c r="K4"/>
  <c r="G19" s="1"/>
  <c r="J4"/>
  <c r="F19" s="1"/>
  <c r="H18"/>
  <c r="K3"/>
  <c r="G18" s="1"/>
  <c r="J3"/>
  <c r="F18" s="1"/>
  <c r="M22" i="1"/>
  <c r="M19"/>
  <c r="M18"/>
  <c r="C19"/>
  <c r="C20"/>
  <c r="E20" s="1"/>
  <c r="C21"/>
  <c r="E21" s="1"/>
  <c r="C22"/>
  <c r="E22" s="1"/>
  <c r="C18"/>
  <c r="E18" s="1"/>
  <c r="D21"/>
  <c r="D22"/>
  <c r="D19"/>
  <c r="E19"/>
  <c r="D20"/>
  <c r="D18"/>
  <c r="K4"/>
  <c r="G19" s="1"/>
  <c r="K5"/>
  <c r="G20" s="1"/>
  <c r="K6"/>
  <c r="G21" s="1"/>
  <c r="K7"/>
  <c r="G22" s="1"/>
  <c r="K3"/>
  <c r="G18" s="1"/>
  <c r="J4"/>
  <c r="F19" s="1"/>
  <c r="H19"/>
  <c r="J5"/>
  <c r="F20" s="1"/>
  <c r="H20"/>
  <c r="J6"/>
  <c r="F21" s="1"/>
  <c r="H21"/>
  <c r="J7"/>
  <c r="F22" s="1"/>
  <c r="H22"/>
  <c r="H18"/>
  <c r="J3"/>
  <c r="F18" s="1"/>
  <c r="M27" i="3" l="1"/>
  <c r="M25"/>
  <c r="M23"/>
  <c r="J27"/>
  <c r="J23"/>
  <c r="M22"/>
  <c r="J25"/>
  <c r="O25" s="1"/>
  <c r="M28"/>
  <c r="M26"/>
  <c r="M24"/>
  <c r="J18" i="1"/>
  <c r="J28" i="3"/>
  <c r="O28" s="1"/>
  <c r="I27"/>
  <c r="N27" s="1"/>
  <c r="J26"/>
  <c r="I25"/>
  <c r="N25" s="1"/>
  <c r="J24"/>
  <c r="I23"/>
  <c r="I22"/>
  <c r="N22" s="1"/>
  <c r="I28"/>
  <c r="N28" s="1"/>
  <c r="I26"/>
  <c r="I24"/>
  <c r="J22"/>
  <c r="O22" s="1"/>
  <c r="I21" i="2"/>
  <c r="N21" s="1"/>
  <c r="J21"/>
  <c r="I22"/>
  <c r="N22" s="1"/>
  <c r="I18"/>
  <c r="N18" s="1"/>
  <c r="I19"/>
  <c r="N19" s="1"/>
  <c r="J19"/>
  <c r="O19" s="1"/>
  <c r="I20"/>
  <c r="N20" s="1"/>
  <c r="J20"/>
  <c r="J18"/>
  <c r="J22"/>
  <c r="J21" i="1"/>
  <c r="O21" s="1"/>
  <c r="I21"/>
  <c r="J22"/>
  <c r="I22"/>
  <c r="I19"/>
  <c r="N19" s="1"/>
  <c r="J19"/>
  <c r="I20"/>
  <c r="N20" s="1"/>
  <c r="J20"/>
  <c r="O20" s="1"/>
  <c r="I18"/>
  <c r="O22" i="2" l="1"/>
  <c r="R22"/>
  <c r="O21"/>
  <c r="R21"/>
  <c r="O20"/>
  <c r="R20"/>
  <c r="O18"/>
  <c r="R18"/>
  <c r="O19" i="1"/>
  <c r="R19" i="2"/>
  <c r="N26" i="3"/>
  <c r="O27"/>
  <c r="O26"/>
  <c r="N23"/>
  <c r="O23"/>
  <c r="O24"/>
  <c r="N24"/>
  <c r="N23" i="2"/>
  <c r="N21" i="1"/>
  <c r="O22"/>
  <c r="N22"/>
  <c r="O18"/>
  <c r="N18"/>
  <c r="O23" i="2" l="1"/>
  <c r="R23"/>
  <c r="R25" s="1"/>
  <c r="N29" i="3"/>
  <c r="O29"/>
  <c r="N23" i="1"/>
  <c r="O23"/>
  <c r="H26" i="4"/>
  <c r="H23"/>
  <c r="L3"/>
  <c r="H22" s="1"/>
  <c r="H27"/>
  <c r="H25"/>
  <c r="H24"/>
  <c r="K5"/>
  <c r="G24" s="1"/>
  <c r="J5"/>
  <c r="F24" s="1"/>
  <c r="I24" s="1"/>
  <c r="N24" s="1"/>
  <c r="J3"/>
  <c r="F22" s="1"/>
  <c r="I22" s="1"/>
  <c r="N22" s="1"/>
  <c r="K3"/>
  <c r="G22" s="1"/>
  <c r="H28"/>
  <c r="J9"/>
  <c r="F28" s="1"/>
  <c r="J8"/>
  <c r="F27" s="1"/>
  <c r="K7"/>
  <c r="G26" s="1"/>
  <c r="J7"/>
  <c r="F26" s="1"/>
  <c r="J4"/>
  <c r="F23" s="1"/>
  <c r="I23" s="1"/>
  <c r="N23" s="1"/>
  <c r="K9"/>
  <c r="G28" s="1"/>
  <c r="J28" s="1"/>
  <c r="O28" s="1"/>
  <c r="K8"/>
  <c r="G27" s="1"/>
  <c r="K6"/>
  <c r="G25" s="1"/>
  <c r="J6"/>
  <c r="F25" s="1"/>
  <c r="I25" s="1"/>
  <c r="N25" s="1"/>
  <c r="K4"/>
  <c r="G23" s="1"/>
  <c r="O25" i="2" l="1"/>
  <c r="I28" i="4"/>
  <c r="N28" s="1"/>
  <c r="J22"/>
  <c r="O22" s="1"/>
  <c r="I26"/>
  <c r="N26" s="1"/>
  <c r="J26"/>
  <c r="O26" s="1"/>
  <c r="J27"/>
  <c r="O27" s="1"/>
  <c r="J23"/>
  <c r="O23" s="1"/>
  <c r="J24"/>
  <c r="O24" s="1"/>
  <c r="I27"/>
  <c r="N27" s="1"/>
  <c r="J25"/>
  <c r="O25" s="1"/>
  <c r="N29" l="1"/>
  <c r="N31" s="1"/>
  <c r="O29"/>
  <c r="O31" s="1"/>
  <c r="O73" i="13" s="1"/>
</calcChain>
</file>

<file path=xl/sharedStrings.xml><?xml version="1.0" encoding="utf-8"?>
<sst xmlns="http://schemas.openxmlformats.org/spreadsheetml/2006/main" count="1070" uniqueCount="194">
  <si>
    <t>gr gran</t>
  </si>
  <si>
    <t>gr petit</t>
  </si>
  <si>
    <t>gp</t>
  </si>
  <si>
    <t>m.prev</t>
  </si>
  <si>
    <t>FOMA</t>
  </si>
  <si>
    <t>FIS1</t>
  </si>
  <si>
    <t>QUIM</t>
  </si>
  <si>
    <t>SOAC</t>
  </si>
  <si>
    <t>INFO</t>
  </si>
  <si>
    <t>m.real</t>
  </si>
  <si>
    <t>2016/17</t>
  </si>
  <si>
    <t>2017/18</t>
  </si>
  <si>
    <t>2018/19</t>
  </si>
  <si>
    <t>2019/20</t>
  </si>
  <si>
    <t>2020/21</t>
  </si>
  <si>
    <t>GP</t>
  </si>
  <si>
    <t>MOD 80</t>
  </si>
  <si>
    <t>MOD 60</t>
  </si>
  <si>
    <t>GG1</t>
  </si>
  <si>
    <t>GG2</t>
  </si>
  <si>
    <t>Mod 20</t>
  </si>
  <si>
    <t>PADs</t>
  </si>
  <si>
    <t>gg</t>
  </si>
  <si>
    <t>ng80</t>
  </si>
  <si>
    <t>ng60</t>
  </si>
  <si>
    <t>np20</t>
  </si>
  <si>
    <t>PADs-80</t>
  </si>
  <si>
    <t>total</t>
  </si>
  <si>
    <t>PADs-60</t>
  </si>
  <si>
    <t>PADs act</t>
  </si>
  <si>
    <t>ng-act</t>
  </si>
  <si>
    <t>np-act</t>
  </si>
  <si>
    <t>Dif-mod80</t>
  </si>
  <si>
    <t>Dif-mod60</t>
  </si>
  <si>
    <t>Curs 1 - Q1</t>
  </si>
  <si>
    <t>h/setm</t>
  </si>
  <si>
    <t>M</t>
  </si>
  <si>
    <t>T</t>
  </si>
  <si>
    <t>12 =</t>
  </si>
  <si>
    <t>10 =</t>
  </si>
  <si>
    <t>14 =</t>
  </si>
  <si>
    <t>GG MOD60</t>
  </si>
  <si>
    <t>GG MOD80</t>
  </si>
  <si>
    <t>GG ACTUAL</t>
  </si>
  <si>
    <t>previsio</t>
  </si>
  <si>
    <t>Curs 1 - Q2</t>
  </si>
  <si>
    <t>FIS2</t>
  </si>
  <si>
    <t>EXGR</t>
  </si>
  <si>
    <t>CIMA</t>
  </si>
  <si>
    <t>CAAV</t>
  </si>
  <si>
    <t>EQDI</t>
  </si>
  <si>
    <t>MADI</t>
  </si>
  <si>
    <t>ESTE</t>
  </si>
  <si>
    <t>m. real</t>
  </si>
  <si>
    <t>Estalvi=</t>
  </si>
  <si>
    <t>Curs 2 - Q2</t>
  </si>
  <si>
    <t>Curs 2 - Q1</t>
  </si>
  <si>
    <t>Curs-1  Q1</t>
  </si>
  <si>
    <t>Curs-1 Q2</t>
  </si>
  <si>
    <t xml:space="preserve">Crèdits </t>
  </si>
  <si>
    <t>Optatius</t>
  </si>
  <si>
    <t>(a)</t>
  </si>
  <si>
    <t xml:space="preserve">Optativa </t>
  </si>
  <si>
    <t>(b)</t>
  </si>
  <si>
    <t xml:space="preserve">Mínim N. </t>
  </si>
  <si>
    <t>Assign.</t>
  </si>
  <si>
    <t xml:space="preserve">(c=a/b) </t>
  </si>
  <si>
    <t>D – Disseny Industrial i d.p.</t>
  </si>
  <si>
    <t>M – Mecànica</t>
  </si>
  <si>
    <t>K – Electrònica Ind. i Autom.</t>
  </si>
  <si>
    <t>E – Electricitat</t>
  </si>
  <si>
    <t>I - Informàtica</t>
  </si>
  <si>
    <t>R – Máster MUESAEI</t>
  </si>
  <si>
    <t>Tot. Opt. específiques</t>
  </si>
  <si>
    <t>a oferir</t>
  </si>
  <si>
    <t>PADs Transv.</t>
  </si>
  <si>
    <t>PADs  
Especif</t>
  </si>
  <si>
    <t>Total PADs</t>
  </si>
  <si>
    <t xml:space="preserve">Credits/
assig. </t>
  </si>
  <si>
    <t>PADs/as. Promig</t>
  </si>
  <si>
    <t xml:space="preserve">PADs minims per titulacio </t>
  </si>
  <si>
    <t>per</t>
  </si>
  <si>
    <t>titulac.</t>
  </si>
  <si>
    <t>Co Coef. Oferta</t>
  </si>
  <si>
    <t>Titulació:</t>
  </si>
  <si>
    <t>Informatica</t>
  </si>
  <si>
    <t>Ind+Dis</t>
  </si>
  <si>
    <t>FISI</t>
  </si>
  <si>
    <t>FOPR</t>
  </si>
  <si>
    <t>INCO</t>
  </si>
  <si>
    <t>ESTA</t>
  </si>
  <si>
    <t>ESIN</t>
  </si>
  <si>
    <t>ESC2</t>
  </si>
  <si>
    <t>INEP</t>
  </si>
  <si>
    <t>SIOP</t>
  </si>
  <si>
    <t>Curs 3 - Q1</t>
  </si>
  <si>
    <t xml:space="preserve"> </t>
  </si>
  <si>
    <t>SIEL</t>
  </si>
  <si>
    <t>FENT</t>
  </si>
  <si>
    <t>MFLU</t>
  </si>
  <si>
    <t>EMPR</t>
  </si>
  <si>
    <t>MECA</t>
  </si>
  <si>
    <t>EXAR</t>
  </si>
  <si>
    <t>TAD1</t>
  </si>
  <si>
    <t>MAPR</t>
  </si>
  <si>
    <t>n.gp prev</t>
  </si>
  <si>
    <t>h/s gr gran</t>
  </si>
  <si>
    <t>h/s gr petit</t>
  </si>
  <si>
    <t>mida gp</t>
  </si>
  <si>
    <t xml:space="preserve">1 gg + 3 gp en Q1 / 1 gg + 2 gp en Q2 </t>
  </si>
  <si>
    <t>Curs 4 - Q2</t>
  </si>
  <si>
    <t>XACO</t>
  </si>
  <si>
    <t>ARCO</t>
  </si>
  <si>
    <t>AMEP</t>
  </si>
  <si>
    <t>INDI</t>
  </si>
  <si>
    <t>FOAU</t>
  </si>
  <si>
    <t>SIME</t>
  </si>
  <si>
    <t>SIEK</t>
  </si>
  <si>
    <t>DIRT</t>
  </si>
  <si>
    <t>ELRM</t>
  </si>
  <si>
    <t>TAD2</t>
  </si>
  <si>
    <t>RMA1</t>
  </si>
  <si>
    <t>PRFA</t>
  </si>
  <si>
    <t>MAE1</t>
  </si>
  <si>
    <t>CIEL</t>
  </si>
  <si>
    <t>ELEC</t>
  </si>
  <si>
    <t>ELDI</t>
  </si>
  <si>
    <t>Curs 5 - Q1</t>
  </si>
  <si>
    <t>DIAO</t>
  </si>
  <si>
    <t>SEDI</t>
  </si>
  <si>
    <t>DIBA</t>
  </si>
  <si>
    <t>DIGR</t>
  </si>
  <si>
    <t>ORPR</t>
  </si>
  <si>
    <t>TEMA</t>
  </si>
  <si>
    <t>MAES</t>
  </si>
  <si>
    <t>EXG2</t>
  </si>
  <si>
    <t>RMA2</t>
  </si>
  <si>
    <t>ELPO</t>
  </si>
  <si>
    <t>LIEL</t>
  </si>
  <si>
    <t>REAU</t>
  </si>
  <si>
    <t>MAE2</t>
  </si>
  <si>
    <t>AUIN</t>
  </si>
  <si>
    <t>ELAN</t>
  </si>
  <si>
    <t>SIDI</t>
  </si>
  <si>
    <t>Estalvi =</t>
  </si>
  <si>
    <t>REAU-k</t>
  </si>
  <si>
    <t>REAU-e</t>
  </si>
  <si>
    <t>Curs 6 - Q2</t>
  </si>
  <si>
    <t>GEPR</t>
  </si>
  <si>
    <t>DIPR</t>
  </si>
  <si>
    <t>DIME</t>
  </si>
  <si>
    <t>MEDI</t>
  </si>
  <si>
    <t>TAD3</t>
  </si>
  <si>
    <t>DIMA</t>
  </si>
  <si>
    <t>ETER</t>
  </si>
  <si>
    <t>ENFL</t>
  </si>
  <si>
    <t>ESCI</t>
  </si>
  <si>
    <t>DSAO</t>
  </si>
  <si>
    <t>IEAI</t>
  </si>
  <si>
    <t>CEER</t>
  </si>
  <si>
    <t>INEL</t>
  </si>
  <si>
    <t>SIEP</t>
  </si>
  <si>
    <t>ACEL</t>
  </si>
  <si>
    <t>ININ</t>
  </si>
  <si>
    <t>SIRO</t>
  </si>
  <si>
    <t>ENCO</t>
  </si>
  <si>
    <t>MATD</t>
  </si>
  <si>
    <t>PRO1</t>
  </si>
  <si>
    <t>ESC1</t>
  </si>
  <si>
    <t>LOAL</t>
  </si>
  <si>
    <t>INTE</t>
  </si>
  <si>
    <t>ADSO</t>
  </si>
  <si>
    <t>SODX</t>
  </si>
  <si>
    <t>PACO</t>
  </si>
  <si>
    <t>PROP</t>
  </si>
  <si>
    <t>Total Grau Inf=</t>
  </si>
  <si>
    <t>Total Graus ND 1-2=</t>
  </si>
  <si>
    <t>Total Graus ND 3 a 6=</t>
  </si>
  <si>
    <t>Total Graus ND 1 a 6=</t>
  </si>
  <si>
    <t>Curs1=</t>
  </si>
  <si>
    <t>Curs</t>
  </si>
  <si>
    <t>D</t>
  </si>
  <si>
    <t>E</t>
  </si>
  <si>
    <t>I</t>
  </si>
  <si>
    <t>K</t>
  </si>
  <si>
    <t>P</t>
  </si>
  <si>
    <t>R</t>
  </si>
  <si>
    <t>B</t>
  </si>
  <si>
    <t>Total</t>
  </si>
  <si>
    <t>exc=</t>
  </si>
  <si>
    <t>ND</t>
  </si>
  <si>
    <t>Q1+Q2</t>
  </si>
  <si>
    <t>ng 19/20</t>
  </si>
  <si>
    <t>ng 20/21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</si>
</sst>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0000FF"/>
      <name val="Arial"/>
      <family val="2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rgb="FF00330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FF"/>
      <name val="Arial Narrow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rgb="FF6699FF"/>
      <name val="Arial"/>
      <family val="2"/>
    </font>
    <font>
      <sz val="11"/>
      <color indexed="12"/>
      <name val="Arial"/>
      <family val="2"/>
    </font>
    <font>
      <b/>
      <sz val="11"/>
      <color rgb="FFC00000"/>
      <name val="Arial"/>
      <family val="2"/>
    </font>
    <font>
      <sz val="11"/>
      <color theme="1" tint="0.34998626667073579"/>
      <name val="Arial"/>
      <family val="2"/>
    </font>
    <font>
      <b/>
      <sz val="11"/>
      <color rgb="FF006600"/>
      <name val="Arial"/>
      <family val="2"/>
    </font>
    <font>
      <sz val="11"/>
      <color rgb="FF006600"/>
      <name val="Arial"/>
      <family val="2"/>
    </font>
    <font>
      <sz val="11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sz val="11"/>
      <color rgb="FFC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13" xfId="0" applyBorder="1" applyAlignment="1">
      <alignment horizontal="right"/>
    </xf>
    <xf numFmtId="2" fontId="3" fillId="0" borderId="0" xfId="0" applyNumberFormat="1" applyFont="1"/>
    <xf numFmtId="164" fontId="0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2" fillId="5" borderId="4" xfId="0" applyFont="1" applyFill="1" applyBorder="1" applyAlignment="1">
      <alignment horizontal="right"/>
    </xf>
    <xf numFmtId="0" fontId="2" fillId="5" borderId="6" xfId="0" applyFont="1" applyFill="1" applyBorder="1" applyAlignment="1">
      <alignment horizontal="right"/>
    </xf>
    <xf numFmtId="0" fontId="1" fillId="5" borderId="6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5" fillId="6" borderId="5" xfId="0" applyFont="1" applyFill="1" applyBorder="1" applyAlignment="1">
      <alignment horizontal="right"/>
    </xf>
    <xf numFmtId="0" fontId="4" fillId="6" borderId="5" xfId="0" applyFont="1" applyFill="1" applyBorder="1" applyAlignment="1">
      <alignment horizontal="right"/>
    </xf>
    <xf numFmtId="0" fontId="7" fillId="0" borderId="0" xfId="0" applyFont="1"/>
    <xf numFmtId="0" fontId="1" fillId="6" borderId="5" xfId="0" applyFont="1" applyFill="1" applyBorder="1" applyAlignment="1"/>
    <xf numFmtId="0" fontId="2" fillId="6" borderId="6" xfId="0" applyFont="1" applyFill="1" applyBorder="1"/>
    <xf numFmtId="0" fontId="2" fillId="5" borderId="5" xfId="0" applyFont="1" applyFill="1" applyBorder="1" applyAlignment="1">
      <alignment horizontal="right"/>
    </xf>
    <xf numFmtId="0" fontId="1" fillId="6" borderId="6" xfId="0" applyFont="1" applyFill="1" applyBorder="1" applyAlignment="1">
      <alignment horizontal="right"/>
    </xf>
    <xf numFmtId="0" fontId="6" fillId="0" borderId="0" xfId="0" applyFont="1"/>
    <xf numFmtId="0" fontId="2" fillId="5" borderId="5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right"/>
    </xf>
    <xf numFmtId="0" fontId="4" fillId="6" borderId="5" xfId="0" applyFont="1" applyFill="1" applyBorder="1" applyAlignment="1"/>
    <xf numFmtId="0" fontId="2" fillId="7" borderId="4" xfId="0" applyFont="1" applyFill="1" applyBorder="1"/>
    <xf numFmtId="0" fontId="2" fillId="7" borderId="6" xfId="0" applyFont="1" applyFill="1" applyBorder="1"/>
    <xf numFmtId="0" fontId="3" fillId="7" borderId="4" xfId="0" applyFont="1" applyFill="1" applyBorder="1"/>
    <xf numFmtId="0" fontId="3" fillId="7" borderId="6" xfId="0" applyFont="1" applyFill="1" applyBorder="1"/>
    <xf numFmtId="0" fontId="1" fillId="7" borderId="3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8" fillId="0" borderId="12" xfId="0" applyFont="1" applyBorder="1" applyAlignment="1">
      <alignment horizontal="right" vertical="top" wrapText="1"/>
    </xf>
    <xf numFmtId="0" fontId="8" fillId="0" borderId="12" xfId="0" applyFont="1" applyBorder="1" applyAlignment="1">
      <alignment vertical="top" wrapText="1"/>
    </xf>
    <xf numFmtId="2" fontId="8" fillId="0" borderId="12" xfId="0" applyNumberFormat="1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4" xfId="0" applyFont="1" applyBorder="1" applyAlignment="1">
      <alignment vertical="top" wrapText="1"/>
    </xf>
    <xf numFmtId="2" fontId="3" fillId="0" borderId="0" xfId="0" applyNumberFormat="1" applyFont="1" applyAlignment="1">
      <alignment horizontal="right"/>
    </xf>
    <xf numFmtId="2" fontId="3" fillId="4" borderId="0" xfId="0" applyNumberFormat="1" applyFont="1" applyFill="1" applyAlignment="1">
      <alignment horizontal="right"/>
    </xf>
    <xf numFmtId="164" fontId="3" fillId="0" borderId="12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164" fontId="3" fillId="0" borderId="12" xfId="0" applyNumberFormat="1" applyFont="1" applyBorder="1"/>
    <xf numFmtId="164" fontId="3" fillId="4" borderId="12" xfId="0" applyNumberFormat="1" applyFont="1" applyFill="1" applyBorder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4" xfId="0" applyFont="1" applyBorder="1"/>
    <xf numFmtId="164" fontId="3" fillId="0" borderId="14" xfId="0" applyNumberFormat="1" applyFont="1" applyBorder="1"/>
    <xf numFmtId="164" fontId="3" fillId="2" borderId="12" xfId="0" applyNumberFormat="1" applyFont="1" applyFill="1" applyBorder="1"/>
    <xf numFmtId="0" fontId="10" fillId="0" borderId="9" xfId="0" applyFont="1" applyBorder="1"/>
    <xf numFmtId="0" fontId="10" fillId="0" borderId="9" xfId="0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10" fillId="4" borderId="9" xfId="0" applyNumberFormat="1" applyFont="1" applyFill="1" applyBorder="1" applyAlignment="1">
      <alignment horizontal="right"/>
    </xf>
    <xf numFmtId="2" fontId="10" fillId="0" borderId="9" xfId="0" applyNumberFormat="1" applyFont="1" applyFill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4" borderId="10" xfId="0" applyNumberFormat="1" applyFont="1" applyFill="1" applyBorder="1" applyAlignment="1">
      <alignment horizontal="right"/>
    </xf>
    <xf numFmtId="0" fontId="10" fillId="0" borderId="10" xfId="0" applyFont="1" applyBorder="1"/>
    <xf numFmtId="0" fontId="10" fillId="4" borderId="10" xfId="0" applyFont="1" applyFill="1" applyBorder="1"/>
    <xf numFmtId="0" fontId="10" fillId="0" borderId="0" xfId="0" applyFont="1"/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2" fontId="10" fillId="4" borderId="0" xfId="0" applyNumberFormat="1" applyFont="1" applyFill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2" fontId="12" fillId="4" borderId="0" xfId="0" applyNumberFormat="1" applyFont="1" applyFill="1" applyBorder="1" applyAlignment="1">
      <alignment horizontal="right"/>
    </xf>
    <xf numFmtId="2" fontId="10" fillId="2" borderId="9" xfId="0" applyNumberFormat="1" applyFont="1" applyFill="1" applyBorder="1" applyAlignment="1">
      <alignment horizontal="right"/>
    </xf>
    <xf numFmtId="2" fontId="10" fillId="2" borderId="10" xfId="0" applyNumberFormat="1" applyFont="1" applyFill="1" applyBorder="1" applyAlignment="1">
      <alignment horizontal="right"/>
    </xf>
    <xf numFmtId="0" fontId="10" fillId="2" borderId="10" xfId="0" applyFont="1" applyFill="1" applyBorder="1"/>
    <xf numFmtId="0" fontId="12" fillId="0" borderId="0" xfId="0" applyFont="1" applyFill="1" applyBorder="1" applyAlignment="1">
      <alignment horizontal="right"/>
    </xf>
    <xf numFmtId="2" fontId="10" fillId="0" borderId="0" xfId="0" applyNumberFormat="1" applyFont="1"/>
    <xf numFmtId="0" fontId="12" fillId="0" borderId="8" xfId="0" applyFont="1" applyFill="1" applyBorder="1" applyAlignment="1">
      <alignment horizontal="right"/>
    </xf>
    <xf numFmtId="0" fontId="13" fillId="0" borderId="0" xfId="0" applyFont="1"/>
    <xf numFmtId="2" fontId="3" fillId="4" borderId="0" xfId="0" applyNumberFormat="1" applyFont="1" applyFill="1"/>
    <xf numFmtId="0" fontId="3" fillId="0" borderId="7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2" fontId="3" fillId="2" borderId="12" xfId="0" applyNumberFormat="1" applyFont="1" applyFill="1" applyBorder="1"/>
    <xf numFmtId="2" fontId="3" fillId="0" borderId="12" xfId="0" applyNumberFormat="1" applyFont="1" applyBorder="1"/>
    <xf numFmtId="2" fontId="3" fillId="0" borderId="14" xfId="0" applyNumberFormat="1" applyFont="1" applyBorder="1"/>
    <xf numFmtId="2" fontId="3" fillId="4" borderId="12" xfId="0" applyNumberFormat="1" applyFont="1" applyFill="1" applyBorder="1"/>
    <xf numFmtId="0" fontId="11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right"/>
    </xf>
    <xf numFmtId="2" fontId="10" fillId="8" borderId="9" xfId="0" applyNumberFormat="1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2" fontId="10" fillId="8" borderId="10" xfId="0" applyNumberFormat="1" applyFont="1" applyFill="1" applyBorder="1" applyAlignment="1">
      <alignment horizontal="right"/>
    </xf>
    <xf numFmtId="0" fontId="10" fillId="8" borderId="10" xfId="0" applyFont="1" applyFill="1" applyBorder="1" applyAlignment="1">
      <alignment horizontal="right"/>
    </xf>
    <xf numFmtId="1" fontId="9" fillId="8" borderId="12" xfId="0" applyNumberFormat="1" applyFont="1" applyFill="1" applyBorder="1" applyAlignment="1">
      <alignment horizontal="right"/>
    </xf>
    <xf numFmtId="2" fontId="1" fillId="8" borderId="0" xfId="0" applyNumberFormat="1" applyFont="1" applyFill="1"/>
    <xf numFmtId="2" fontId="3" fillId="8" borderId="14" xfId="0" applyNumberFormat="1" applyFont="1" applyFill="1" applyBorder="1"/>
    <xf numFmtId="164" fontId="3" fillId="8" borderId="14" xfId="0" applyNumberFormat="1" applyFont="1" applyFill="1" applyBorder="1"/>
    <xf numFmtId="0" fontId="1" fillId="0" borderId="3" xfId="0" applyFont="1" applyBorder="1" applyAlignment="1">
      <alignment horizontal="right"/>
    </xf>
    <xf numFmtId="0" fontId="16" fillId="0" borderId="4" xfId="0" quotePrefix="1" applyFont="1" applyFill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right"/>
    </xf>
    <xf numFmtId="0" fontId="1" fillId="6" borderId="19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right"/>
    </xf>
    <xf numFmtId="0" fontId="2" fillId="7" borderId="6" xfId="0" applyFont="1" applyFill="1" applyBorder="1" applyAlignment="1">
      <alignment horizontal="right"/>
    </xf>
    <xf numFmtId="0" fontId="1" fillId="7" borderId="6" xfId="0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0" fontId="1" fillId="5" borderId="19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6" xfId="0" applyFont="1" applyFill="1" applyBorder="1"/>
    <xf numFmtId="0" fontId="3" fillId="0" borderId="6" xfId="0" applyFont="1" applyFill="1" applyBorder="1"/>
    <xf numFmtId="0" fontId="1" fillId="0" borderId="15" xfId="0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10" borderId="5" xfId="0" applyFont="1" applyFill="1" applyBorder="1" applyAlignment="1">
      <alignment horizontal="right"/>
    </xf>
    <xf numFmtId="0" fontId="1" fillId="10" borderId="6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8" borderId="0" xfId="0" applyFill="1"/>
    <xf numFmtId="0" fontId="17" fillId="0" borderId="5" xfId="0" applyFont="1" applyFill="1" applyBorder="1" applyAlignment="1">
      <alignment horizontal="right"/>
    </xf>
    <xf numFmtId="0" fontId="17" fillId="0" borderId="6" xfId="0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right" vertical="top"/>
    </xf>
    <xf numFmtId="0" fontId="1" fillId="3" borderId="5" xfId="0" applyFont="1" applyFill="1" applyBorder="1" applyAlignment="1">
      <alignment horizontal="right" vertical="top"/>
    </xf>
    <xf numFmtId="0" fontId="2" fillId="5" borderId="19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" fillId="6" borderId="19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right"/>
    </xf>
    <xf numFmtId="0" fontId="2" fillId="7" borderId="11" xfId="0" applyFont="1" applyFill="1" applyBorder="1" applyAlignment="1">
      <alignment horizontal="right"/>
    </xf>
    <xf numFmtId="0" fontId="2" fillId="7" borderId="19" xfId="0" applyFont="1" applyFill="1" applyBorder="1" applyAlignment="1">
      <alignment horizontal="right"/>
    </xf>
    <xf numFmtId="0" fontId="2" fillId="5" borderId="6" xfId="0" applyFont="1" applyFill="1" applyBorder="1" applyAlignment="1"/>
    <xf numFmtId="0" fontId="15" fillId="6" borderId="5" xfId="0" applyFont="1" applyFill="1" applyBorder="1" applyAlignment="1">
      <alignment horizontal="right"/>
    </xf>
    <xf numFmtId="2" fontId="10" fillId="6" borderId="9" xfId="0" applyNumberFormat="1" applyFont="1" applyFill="1" applyBorder="1" applyAlignment="1">
      <alignment horizontal="right"/>
    </xf>
    <xf numFmtId="2" fontId="10" fillId="6" borderId="10" xfId="0" applyNumberFormat="1" applyFont="1" applyFill="1" applyBorder="1" applyAlignment="1">
      <alignment horizontal="right"/>
    </xf>
    <xf numFmtId="0" fontId="9" fillId="6" borderId="12" xfId="0" applyFont="1" applyFill="1" applyBorder="1"/>
    <xf numFmtId="2" fontId="3" fillId="6" borderId="12" xfId="0" applyNumberFormat="1" applyFont="1" applyFill="1" applyBorder="1"/>
    <xf numFmtId="1" fontId="9" fillId="6" borderId="12" xfId="0" applyNumberFormat="1" applyFont="1" applyFill="1" applyBorder="1" applyAlignment="1">
      <alignment horizontal="right"/>
    </xf>
    <xf numFmtId="1" fontId="9" fillId="6" borderId="12" xfId="0" applyNumberFormat="1" applyFont="1" applyFill="1" applyBorder="1"/>
    <xf numFmtId="164" fontId="3" fillId="6" borderId="12" xfId="0" applyNumberFormat="1" applyFont="1" applyFill="1" applyBorder="1"/>
    <xf numFmtId="0" fontId="14" fillId="6" borderId="5" xfId="0" applyFont="1" applyFill="1" applyBorder="1" applyAlignment="1">
      <alignment horizontal="right"/>
    </xf>
    <xf numFmtId="0" fontId="14" fillId="6" borderId="19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5" xfId="0" applyFont="1" applyBorder="1" applyAlignment="1">
      <alignment horizontal="right"/>
    </xf>
    <xf numFmtId="0" fontId="17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0" fontId="2" fillId="10" borderId="5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3" fillId="4" borderId="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14" fillId="11" borderId="5" xfId="0" applyFont="1" applyFill="1" applyBorder="1" applyAlignment="1">
      <alignment horizontal="right"/>
    </xf>
    <xf numFmtId="0" fontId="14" fillId="10" borderId="5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right"/>
    </xf>
    <xf numFmtId="0" fontId="1" fillId="11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5" fillId="10" borderId="5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164" fontId="0" fillId="8" borderId="12" xfId="0" applyNumberFormat="1" applyFont="1" applyFill="1" applyBorder="1" applyAlignment="1">
      <alignment horizontal="right"/>
    </xf>
    <xf numFmtId="1" fontId="20" fillId="8" borderId="12" xfId="0" applyNumberFormat="1" applyFont="1" applyFill="1" applyBorder="1" applyAlignment="1">
      <alignment horizontal="right"/>
    </xf>
    <xf numFmtId="0" fontId="21" fillId="0" borderId="6" xfId="0" applyFont="1" applyFill="1" applyBorder="1" applyAlignment="1">
      <alignment horizontal="right"/>
    </xf>
    <xf numFmtId="1" fontId="9" fillId="0" borderId="12" xfId="0" applyNumberFormat="1" applyFont="1" applyBorder="1" applyAlignment="1">
      <alignment horizontal="right"/>
    </xf>
    <xf numFmtId="1" fontId="20" fillId="0" borderId="12" xfId="0" applyNumberFormat="1" applyFont="1" applyBorder="1" applyAlignment="1">
      <alignment horizontal="right"/>
    </xf>
    <xf numFmtId="0" fontId="1" fillId="12" borderId="5" xfId="0" applyFont="1" applyFill="1" applyBorder="1" applyAlignment="1">
      <alignment horizontal="right"/>
    </xf>
    <xf numFmtId="0" fontId="16" fillId="10" borderId="6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21" fillId="10" borderId="5" xfId="0" applyFont="1" applyFill="1" applyBorder="1" applyAlignment="1">
      <alignment horizontal="center"/>
    </xf>
    <xf numFmtId="1" fontId="14" fillId="0" borderId="12" xfId="0" applyNumberFormat="1" applyFont="1" applyBorder="1" applyAlignment="1">
      <alignment horizontal="right"/>
    </xf>
    <xf numFmtId="0" fontId="21" fillId="0" borderId="5" xfId="0" applyFont="1" applyBorder="1" applyAlignment="1">
      <alignment horizontal="center"/>
    </xf>
    <xf numFmtId="0" fontId="21" fillId="11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21" fillId="4" borderId="5" xfId="0" applyFont="1" applyFill="1" applyBorder="1" applyAlignment="1">
      <alignment horizontal="right"/>
    </xf>
    <xf numFmtId="0" fontId="21" fillId="0" borderId="5" xfId="0" applyFont="1" applyFill="1" applyBorder="1" applyAlignment="1">
      <alignment horizontal="right"/>
    </xf>
    <xf numFmtId="0" fontId="21" fillId="10" borderId="5" xfId="0" applyFont="1" applyFill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2" fontId="3" fillId="4" borderId="12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2" fillId="10" borderId="5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1" fontId="18" fillId="8" borderId="12" xfId="0" applyNumberFormat="1" applyFont="1" applyFill="1" applyBorder="1" applyAlignment="1">
      <alignment horizontal="right"/>
    </xf>
    <xf numFmtId="0" fontId="3" fillId="0" borderId="12" xfId="0" applyFont="1" applyBorder="1"/>
    <xf numFmtId="0" fontId="3" fillId="6" borderId="5" xfId="0" applyFont="1" applyFill="1" applyBorder="1" applyAlignment="1"/>
    <xf numFmtId="0" fontId="2" fillId="6" borderId="6" xfId="0" applyFont="1" applyFill="1" applyBorder="1" applyAlignment="1"/>
    <xf numFmtId="0" fontId="2" fillId="7" borderId="6" xfId="0" applyFont="1" applyFill="1" applyBorder="1" applyAlignment="1"/>
    <xf numFmtId="0" fontId="2" fillId="7" borderId="5" xfId="0" applyFont="1" applyFill="1" applyBorder="1" applyAlignment="1"/>
    <xf numFmtId="0" fontId="2" fillId="7" borderId="19" xfId="0" applyFont="1" applyFill="1" applyBorder="1" applyAlignment="1"/>
    <xf numFmtId="1" fontId="14" fillId="8" borderId="12" xfId="0" applyNumberFormat="1" applyFont="1" applyFill="1" applyBorder="1" applyAlignment="1">
      <alignment horizontal="right"/>
    </xf>
    <xf numFmtId="0" fontId="24" fillId="8" borderId="0" xfId="0" applyFont="1" applyFill="1"/>
    <xf numFmtId="0" fontId="1" fillId="0" borderId="6" xfId="0" applyFont="1" applyFill="1" applyBorder="1" applyAlignment="1">
      <alignment horizontal="right"/>
    </xf>
    <xf numFmtId="0" fontId="18" fillId="0" borderId="5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2" fontId="3" fillId="0" borderId="21" xfId="0" applyNumberFormat="1" applyFont="1" applyBorder="1"/>
    <xf numFmtId="2" fontId="0" fillId="8" borderId="0" xfId="0" applyNumberFormat="1" applyFill="1"/>
    <xf numFmtId="0" fontId="0" fillId="8" borderId="0" xfId="0" applyFont="1" applyFill="1" applyAlignment="1">
      <alignment horizontal="right"/>
    </xf>
    <xf numFmtId="0" fontId="0" fillId="8" borderId="0" xfId="0" applyFill="1" applyAlignment="1">
      <alignment horizontal="right"/>
    </xf>
    <xf numFmtId="164" fontId="0" fillId="8" borderId="0" xfId="0" applyNumberFormat="1" applyFill="1"/>
    <xf numFmtId="0" fontId="0" fillId="8" borderId="0" xfId="0" applyFill="1" applyAlignment="1">
      <alignment horizontal="left"/>
    </xf>
    <xf numFmtId="0" fontId="2" fillId="9" borderId="5" xfId="0" applyFont="1" applyFill="1" applyBorder="1" applyAlignment="1">
      <alignment horizontal="right"/>
    </xf>
    <xf numFmtId="0" fontId="1" fillId="9" borderId="3" xfId="0" applyFont="1" applyFill="1" applyBorder="1" applyAlignment="1">
      <alignment horizontal="right"/>
    </xf>
    <xf numFmtId="0" fontId="2" fillId="11" borderId="5" xfId="0" applyFont="1" applyFill="1" applyBorder="1" applyAlignment="1">
      <alignment horizontal="right"/>
    </xf>
    <xf numFmtId="0" fontId="2" fillId="9" borderId="6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2" fillId="10" borderId="6" xfId="0" applyFont="1" applyFill="1" applyBorder="1" applyAlignment="1">
      <alignment horizontal="right"/>
    </xf>
    <xf numFmtId="0" fontId="2" fillId="11" borderId="6" xfId="0" applyFont="1" applyFill="1" applyBorder="1" applyAlignment="1">
      <alignment horizontal="right"/>
    </xf>
    <xf numFmtId="0" fontId="0" fillId="0" borderId="12" xfId="0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25" fillId="0" borderId="0" xfId="0" applyNumberFormat="1" applyFont="1" applyAlignment="1">
      <alignment horizontal="right" vertical="center"/>
    </xf>
    <xf numFmtId="2" fontId="25" fillId="0" borderId="12" xfId="0" applyNumberFormat="1" applyFont="1" applyBorder="1" applyAlignment="1">
      <alignment horizontal="right" vertical="center"/>
    </xf>
    <xf numFmtId="2" fontId="25" fillId="0" borderId="0" xfId="0" applyNumberFormat="1" applyFont="1"/>
    <xf numFmtId="2" fontId="26" fillId="0" borderId="12" xfId="0" applyNumberFormat="1" applyFont="1" applyBorder="1" applyAlignment="1">
      <alignment horizontal="right" vertical="center"/>
    </xf>
    <xf numFmtId="2" fontId="26" fillId="0" borderId="0" xfId="0" applyNumberFormat="1" applyFont="1"/>
    <xf numFmtId="0" fontId="27" fillId="0" borderId="0" xfId="0" applyFont="1" applyAlignment="1">
      <alignment horizontal="right" vertical="center"/>
    </xf>
    <xf numFmtId="0" fontId="14" fillId="9" borderId="5" xfId="0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0" fontId="1" fillId="6" borderId="19" xfId="0" applyFont="1" applyFill="1" applyBorder="1" applyAlignment="1"/>
    <xf numFmtId="0" fontId="8" fillId="0" borderId="12" xfId="0" applyFont="1" applyBorder="1" applyAlignment="1">
      <alignment vertical="top" wrapText="1"/>
    </xf>
    <xf numFmtId="2" fontId="8" fillId="0" borderId="12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2" fontId="15" fillId="0" borderId="0" xfId="0" applyNumberFormat="1" applyFont="1" applyAlignment="1">
      <alignment horizontal="right"/>
    </xf>
    <xf numFmtId="0" fontId="15" fillId="0" borderId="6" xfId="0" applyFont="1" applyFill="1" applyBorder="1" applyAlignment="1">
      <alignment horizontal="right"/>
    </xf>
    <xf numFmtId="0" fontId="15" fillId="6" borderId="6" xfId="0" applyFont="1" applyFill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0" fontId="15" fillId="5" borderId="5" xfId="0" applyFont="1" applyFill="1" applyBorder="1" applyAlignment="1">
      <alignment horizontal="right"/>
    </xf>
    <xf numFmtId="2" fontId="15" fillId="0" borderId="1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6600"/>
      <color rgb="FFCCECFF"/>
      <color rgb="FFCCFFCC"/>
      <color rgb="FFFFFF99"/>
      <color rgb="FF99FFCC"/>
      <color rgb="FFCCFF99"/>
      <color rgb="FFC0C0C0"/>
      <color rgb="FF99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'ND-1 Q1'!$A$3</c:f>
              <c:strCache>
                <c:ptCount val="1"/>
                <c:pt idx="0">
                  <c:v>FOMA</c:v>
                </c:pt>
              </c:strCache>
            </c:strRef>
          </c:tx>
          <c:cat>
            <c:strRef>
              <c:f>'ND-1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'ND-1 Q1'!$E$3:$I$3</c:f>
              <c:numCache>
                <c:formatCode>General</c:formatCode>
                <c:ptCount val="5"/>
                <c:pt idx="0">
                  <c:v>264</c:v>
                </c:pt>
                <c:pt idx="1">
                  <c:v>246</c:v>
                </c:pt>
                <c:pt idx="2">
                  <c:v>258</c:v>
                </c:pt>
                <c:pt idx="3">
                  <c:v>273</c:v>
                </c:pt>
                <c:pt idx="4">
                  <c:v>280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4F-4395-BAEC-2CE26543A34C}"/>
            </c:ext>
          </c:extLst>
        </c:ser>
        <c:ser>
          <c:idx val="1"/>
          <c:order val="1"/>
          <c:tx>
            <c:strRef>
              <c:f>'ND-1 Q1'!$A$4</c:f>
              <c:strCache>
                <c:ptCount val="1"/>
                <c:pt idx="0">
                  <c:v>FIS1</c:v>
                </c:pt>
              </c:strCache>
            </c:strRef>
          </c:tx>
          <c:cat>
            <c:strRef>
              <c:f>'ND-1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'ND-1 Q1'!$E$4:$I$4</c:f>
              <c:numCache>
                <c:formatCode>General</c:formatCode>
                <c:ptCount val="5"/>
                <c:pt idx="0">
                  <c:v>240</c:v>
                </c:pt>
                <c:pt idx="1">
                  <c:v>260</c:v>
                </c:pt>
                <c:pt idx="2">
                  <c:v>261</c:v>
                </c:pt>
                <c:pt idx="3">
                  <c:v>265</c:v>
                </c:pt>
                <c:pt idx="4">
                  <c:v>280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4F-4395-BAEC-2CE26543A34C}"/>
            </c:ext>
          </c:extLst>
        </c:ser>
        <c:ser>
          <c:idx val="2"/>
          <c:order val="2"/>
          <c:tx>
            <c:strRef>
              <c:f>'ND-1 Q1'!$A$5</c:f>
              <c:strCache>
                <c:ptCount val="1"/>
                <c:pt idx="0">
                  <c:v>QUIM</c:v>
                </c:pt>
              </c:strCache>
            </c:strRef>
          </c:tx>
          <c:cat>
            <c:strRef>
              <c:f>'ND-1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'ND-1 Q1'!$E$5:$I$5</c:f>
              <c:numCache>
                <c:formatCode>General</c:formatCode>
                <c:ptCount val="5"/>
                <c:pt idx="0">
                  <c:v>251</c:v>
                </c:pt>
                <c:pt idx="1">
                  <c:v>259</c:v>
                </c:pt>
                <c:pt idx="2">
                  <c:v>223</c:v>
                </c:pt>
                <c:pt idx="3">
                  <c:v>238</c:v>
                </c:pt>
                <c:pt idx="4">
                  <c:v>238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4F-4395-BAEC-2CE26543A34C}"/>
            </c:ext>
          </c:extLst>
        </c:ser>
        <c:ser>
          <c:idx val="3"/>
          <c:order val="3"/>
          <c:tx>
            <c:strRef>
              <c:f>'ND-1 Q1'!$A$6</c:f>
              <c:strCache>
                <c:ptCount val="1"/>
                <c:pt idx="0">
                  <c:v>SOAC</c:v>
                </c:pt>
              </c:strCache>
            </c:strRef>
          </c:tx>
          <c:cat>
            <c:strRef>
              <c:f>'ND-1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'ND-1 Q1'!$E$6:$I$6</c:f>
              <c:numCache>
                <c:formatCode>General</c:formatCode>
                <c:ptCount val="5"/>
                <c:pt idx="0">
                  <c:v>239</c:v>
                </c:pt>
                <c:pt idx="1">
                  <c:v>235</c:v>
                </c:pt>
                <c:pt idx="2">
                  <c:v>226</c:v>
                </c:pt>
                <c:pt idx="3">
                  <c:v>237</c:v>
                </c:pt>
                <c:pt idx="4">
                  <c:v>240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04F-4395-BAEC-2CE26543A34C}"/>
            </c:ext>
          </c:extLst>
        </c:ser>
        <c:ser>
          <c:idx val="4"/>
          <c:order val="4"/>
          <c:tx>
            <c:strRef>
              <c:f>'ND-1 Q1'!$A$7</c:f>
              <c:strCache>
                <c:ptCount val="1"/>
                <c:pt idx="0">
                  <c:v>INFO</c:v>
                </c:pt>
              </c:strCache>
            </c:strRef>
          </c:tx>
          <c:cat>
            <c:strRef>
              <c:f>'ND-1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'ND-1 Q1'!$E$7:$I$7</c:f>
              <c:numCache>
                <c:formatCode>General</c:formatCode>
                <c:ptCount val="5"/>
                <c:pt idx="0">
                  <c:v>221</c:v>
                </c:pt>
                <c:pt idx="1">
                  <c:v>213</c:v>
                </c:pt>
                <c:pt idx="2">
                  <c:v>208</c:v>
                </c:pt>
                <c:pt idx="3">
                  <c:v>218</c:v>
                </c:pt>
                <c:pt idx="4">
                  <c:v>220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04F-4395-BAEC-2CE26543A34C}"/>
            </c:ext>
          </c:extLst>
        </c:ser>
        <c:marker val="1"/>
        <c:axId val="90083328"/>
        <c:axId val="90085248"/>
      </c:lineChart>
      <c:catAx>
        <c:axId val="90083328"/>
        <c:scaling>
          <c:orientation val="minMax"/>
        </c:scaling>
        <c:axPos val="b"/>
        <c:numFmt formatCode="General" sourceLinked="0"/>
        <c:tickLblPos val="nextTo"/>
        <c:crossAx val="90085248"/>
        <c:crosses val="autoZero"/>
        <c:auto val="1"/>
        <c:lblAlgn val="ctr"/>
        <c:lblOffset val="100"/>
      </c:catAx>
      <c:valAx>
        <c:axId val="90085248"/>
        <c:scaling>
          <c:orientation val="minMax"/>
        </c:scaling>
        <c:axPos val="l"/>
        <c:majorGridlines/>
        <c:numFmt formatCode="General" sourceLinked="1"/>
        <c:tickLblPos val="nextTo"/>
        <c:crossAx val="90083328"/>
        <c:crosses val="autoZero"/>
        <c:crossBetween val="between"/>
      </c:valAx>
      <c:spPr>
        <a:noFill/>
      </c:spPr>
    </c:plotArea>
    <c:legend>
      <c:legendPos val="r"/>
      <c:layout/>
    </c:legend>
    <c:plotVisOnly val="1"/>
    <c:dispBlanksAs val="gap"/>
  </c:chart>
  <c:spPr>
    <a:noFill/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'I2-Q2'!$A$3</c:f>
              <c:strCache>
                <c:ptCount val="1"/>
                <c:pt idx="0">
                  <c:v>MATD</c:v>
                </c:pt>
              </c:strCache>
            </c:strRef>
          </c:tx>
          <c:cat>
            <c:strRef>
              <c:f>'I2-Q2'!$E$1:$I$1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'I2-Q2'!$E$3:$I$3</c:f>
              <c:numCache>
                <c:formatCode>General</c:formatCode>
                <c:ptCount val="5"/>
                <c:pt idx="0">
                  <c:v>57</c:v>
                </c:pt>
                <c:pt idx="1">
                  <c:v>40</c:v>
                </c:pt>
                <c:pt idx="2">
                  <c:v>57</c:v>
                </c:pt>
                <c:pt idx="3">
                  <c:v>48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0B-408B-85DC-258AB85CC45E}"/>
            </c:ext>
          </c:extLst>
        </c:ser>
        <c:ser>
          <c:idx val="1"/>
          <c:order val="1"/>
          <c:tx>
            <c:strRef>
              <c:f>'I2-Q2'!$A$4</c:f>
              <c:strCache>
                <c:ptCount val="1"/>
                <c:pt idx="0">
                  <c:v>PRO1</c:v>
                </c:pt>
              </c:strCache>
            </c:strRef>
          </c:tx>
          <c:cat>
            <c:strRef>
              <c:f>'I2-Q2'!$E$1:$I$1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'I2-Q2'!$E$4:$I$4</c:f>
              <c:numCache>
                <c:formatCode>General</c:formatCode>
                <c:ptCount val="5"/>
                <c:pt idx="0">
                  <c:v>49</c:v>
                </c:pt>
                <c:pt idx="1">
                  <c:v>58</c:v>
                </c:pt>
                <c:pt idx="2">
                  <c:v>54</c:v>
                </c:pt>
                <c:pt idx="3">
                  <c:v>43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0B-408B-85DC-258AB85CC45E}"/>
            </c:ext>
          </c:extLst>
        </c:ser>
        <c:ser>
          <c:idx val="2"/>
          <c:order val="2"/>
          <c:tx>
            <c:strRef>
              <c:f>'I2-Q2'!$A$5</c:f>
              <c:strCache>
                <c:ptCount val="1"/>
                <c:pt idx="0">
                  <c:v>ESC1</c:v>
                </c:pt>
              </c:strCache>
            </c:strRef>
          </c:tx>
          <c:cat>
            <c:strRef>
              <c:f>'I2-Q2'!$E$1:$I$1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'I2-Q2'!$E$5:$I$5</c:f>
              <c:numCache>
                <c:formatCode>General</c:formatCode>
                <c:ptCount val="5"/>
                <c:pt idx="0">
                  <c:v>57</c:v>
                </c:pt>
                <c:pt idx="1">
                  <c:v>47</c:v>
                </c:pt>
                <c:pt idx="2">
                  <c:v>57</c:v>
                </c:pt>
                <c:pt idx="3">
                  <c:v>44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0B-408B-85DC-258AB85CC45E}"/>
            </c:ext>
          </c:extLst>
        </c:ser>
        <c:ser>
          <c:idx val="3"/>
          <c:order val="3"/>
          <c:tx>
            <c:strRef>
              <c:f>'I2-Q2'!$A$6</c:f>
              <c:strCache>
                <c:ptCount val="1"/>
                <c:pt idx="0">
                  <c:v>LOAL</c:v>
                </c:pt>
              </c:strCache>
            </c:strRef>
          </c:tx>
          <c:cat>
            <c:strRef>
              <c:f>'I2-Q2'!$E$1:$I$1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'I2-Q2'!$E$6:$I$6</c:f>
              <c:numCache>
                <c:formatCode>General</c:formatCode>
                <c:ptCount val="5"/>
                <c:pt idx="0">
                  <c:v>53</c:v>
                </c:pt>
                <c:pt idx="1">
                  <c:v>63</c:v>
                </c:pt>
                <c:pt idx="2">
                  <c:v>61</c:v>
                </c:pt>
                <c:pt idx="3">
                  <c:v>46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0B-408B-85DC-258AB85CC45E}"/>
            </c:ext>
          </c:extLst>
        </c:ser>
        <c:marker val="1"/>
        <c:axId val="114427776"/>
        <c:axId val="114429312"/>
      </c:lineChart>
      <c:catAx>
        <c:axId val="114427776"/>
        <c:scaling>
          <c:orientation val="minMax"/>
        </c:scaling>
        <c:axPos val="b"/>
        <c:numFmt formatCode="General" sourceLinked="0"/>
        <c:tickLblPos val="nextTo"/>
        <c:crossAx val="114429312"/>
        <c:crosses val="autoZero"/>
        <c:auto val="1"/>
        <c:lblAlgn val="ctr"/>
        <c:lblOffset val="100"/>
      </c:catAx>
      <c:valAx>
        <c:axId val="114429312"/>
        <c:scaling>
          <c:orientation val="minMax"/>
        </c:scaling>
        <c:axPos val="l"/>
        <c:majorGridlines/>
        <c:numFmt formatCode="General" sourceLinked="1"/>
        <c:tickLblPos val="nextTo"/>
        <c:crossAx val="1144277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'I-3 Q1'!$A$3</c:f>
              <c:strCache>
                <c:ptCount val="1"/>
                <c:pt idx="0">
                  <c:v>ESTA</c:v>
                </c:pt>
              </c:strCache>
            </c:strRef>
          </c:tx>
          <c:cat>
            <c:strRef>
              <c:f>'I-3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'I-3 Q1'!$E$3:$I$3</c:f>
              <c:numCache>
                <c:formatCode>General</c:formatCode>
                <c:ptCount val="5"/>
                <c:pt idx="0">
                  <c:v>24</c:v>
                </c:pt>
                <c:pt idx="1">
                  <c:v>39</c:v>
                </c:pt>
                <c:pt idx="2">
                  <c:v>50</c:v>
                </c:pt>
                <c:pt idx="3">
                  <c:v>47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EE-4A1E-82F0-3F2D885C9BB6}"/>
            </c:ext>
          </c:extLst>
        </c:ser>
        <c:ser>
          <c:idx val="1"/>
          <c:order val="1"/>
          <c:tx>
            <c:strRef>
              <c:f>'I-3 Q1'!$A$4</c:f>
              <c:strCache>
                <c:ptCount val="1"/>
                <c:pt idx="0">
                  <c:v>ESIN</c:v>
                </c:pt>
              </c:strCache>
            </c:strRef>
          </c:tx>
          <c:cat>
            <c:strRef>
              <c:f>'I-3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'I-3 Q1'!$E$4:$I$4</c:f>
              <c:numCache>
                <c:formatCode>General</c:formatCode>
                <c:ptCount val="5"/>
                <c:pt idx="0">
                  <c:v>32</c:v>
                </c:pt>
                <c:pt idx="1">
                  <c:v>39</c:v>
                </c:pt>
                <c:pt idx="2">
                  <c:v>61</c:v>
                </c:pt>
                <c:pt idx="3">
                  <c:v>72</c:v>
                </c:pt>
                <c:pt idx="4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EE-4A1E-82F0-3F2D885C9BB6}"/>
            </c:ext>
          </c:extLst>
        </c:ser>
        <c:ser>
          <c:idx val="2"/>
          <c:order val="2"/>
          <c:tx>
            <c:strRef>
              <c:f>'I-3 Q1'!$A$5</c:f>
              <c:strCache>
                <c:ptCount val="1"/>
                <c:pt idx="0">
                  <c:v>ESC2</c:v>
                </c:pt>
              </c:strCache>
            </c:strRef>
          </c:tx>
          <c:cat>
            <c:strRef>
              <c:f>'I-3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'I-3 Q1'!$E$5:$I$5</c:f>
              <c:numCache>
                <c:formatCode>General</c:formatCode>
                <c:ptCount val="5"/>
                <c:pt idx="0">
                  <c:v>30</c:v>
                </c:pt>
                <c:pt idx="1">
                  <c:v>42</c:v>
                </c:pt>
                <c:pt idx="2">
                  <c:v>51</c:v>
                </c:pt>
                <c:pt idx="3">
                  <c:v>43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EE-4A1E-82F0-3F2D885C9BB6}"/>
            </c:ext>
          </c:extLst>
        </c:ser>
        <c:ser>
          <c:idx val="3"/>
          <c:order val="3"/>
          <c:tx>
            <c:strRef>
              <c:f>'I-3 Q1'!$A$6</c:f>
              <c:strCache>
                <c:ptCount val="1"/>
                <c:pt idx="0">
                  <c:v>INEP</c:v>
                </c:pt>
              </c:strCache>
            </c:strRef>
          </c:tx>
          <c:cat>
            <c:strRef>
              <c:f>'I-3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'I-3 Q1'!$E$6:$I$6</c:f>
              <c:numCache>
                <c:formatCode>General</c:formatCode>
                <c:ptCount val="5"/>
                <c:pt idx="0">
                  <c:v>35</c:v>
                </c:pt>
                <c:pt idx="1">
                  <c:v>51</c:v>
                </c:pt>
                <c:pt idx="2">
                  <c:v>53</c:v>
                </c:pt>
                <c:pt idx="3">
                  <c:v>78</c:v>
                </c:pt>
                <c:pt idx="4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3EE-4A1E-82F0-3F2D885C9BB6}"/>
            </c:ext>
          </c:extLst>
        </c:ser>
        <c:ser>
          <c:idx val="4"/>
          <c:order val="4"/>
          <c:tx>
            <c:strRef>
              <c:f>'I-3 Q1'!$A$7</c:f>
              <c:strCache>
                <c:ptCount val="1"/>
                <c:pt idx="0">
                  <c:v>SIOP</c:v>
                </c:pt>
              </c:strCache>
            </c:strRef>
          </c:tx>
          <c:cat>
            <c:strRef>
              <c:f>'I-3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'I-3 Q1'!$E$7:$I$7</c:f>
              <c:numCache>
                <c:formatCode>General</c:formatCode>
                <c:ptCount val="5"/>
                <c:pt idx="0">
                  <c:v>26</c:v>
                </c:pt>
                <c:pt idx="1">
                  <c:v>20</c:v>
                </c:pt>
                <c:pt idx="2">
                  <c:v>54</c:v>
                </c:pt>
                <c:pt idx="3">
                  <c:v>45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3EE-4A1E-82F0-3F2D885C9BB6}"/>
            </c:ext>
          </c:extLst>
        </c:ser>
        <c:marker val="1"/>
        <c:axId val="114471296"/>
        <c:axId val="114472832"/>
      </c:lineChart>
      <c:catAx>
        <c:axId val="114471296"/>
        <c:scaling>
          <c:orientation val="minMax"/>
        </c:scaling>
        <c:axPos val="b"/>
        <c:numFmt formatCode="General" sourceLinked="0"/>
        <c:tickLblPos val="nextTo"/>
        <c:crossAx val="114472832"/>
        <c:crosses val="autoZero"/>
        <c:auto val="1"/>
        <c:lblAlgn val="ctr"/>
        <c:lblOffset val="100"/>
      </c:catAx>
      <c:valAx>
        <c:axId val="114472832"/>
        <c:scaling>
          <c:orientation val="minMax"/>
        </c:scaling>
        <c:axPos val="l"/>
        <c:majorGridlines/>
        <c:numFmt formatCode="General" sourceLinked="1"/>
        <c:tickLblPos val="nextTo"/>
        <c:crossAx val="11447129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'I-4 Q2'!$A$3</c:f>
              <c:strCache>
                <c:ptCount val="1"/>
                <c:pt idx="0">
                  <c:v>EMPR</c:v>
                </c:pt>
              </c:strCache>
            </c:strRef>
          </c:tx>
          <c:cat>
            <c:multiLvlStrRef>
              <c:f>'I-4 Q2'!$E$1:$I$2</c:f>
              <c:multiLvlStrCache>
                <c:ptCount val="5"/>
                <c:lvl>
                  <c:pt idx="0">
                    <c:v>m.real</c:v>
                  </c:pt>
                  <c:pt idx="1">
                    <c:v>m.real</c:v>
                  </c:pt>
                  <c:pt idx="2">
                    <c:v>m.real</c:v>
                  </c:pt>
                  <c:pt idx="3">
                    <c:v>m.real</c:v>
                  </c:pt>
                  <c:pt idx="4">
                    <c:v>previsio</c:v>
                  </c:pt>
                </c:lvl>
                <c:lvl>
                  <c:pt idx="0">
                    <c:v>2016/17</c:v>
                  </c:pt>
                  <c:pt idx="1">
                    <c:v>2017/18</c:v>
                  </c:pt>
                  <c:pt idx="2">
                    <c:v>2018/19</c:v>
                  </c:pt>
                  <c:pt idx="3">
                    <c:v>2019/20</c:v>
                  </c:pt>
                  <c:pt idx="4">
                    <c:v>2020/21</c:v>
                  </c:pt>
                </c:lvl>
              </c:multiLvlStrCache>
            </c:multiLvlStrRef>
          </c:cat>
          <c:val>
            <c:numRef>
              <c:f>'I-4 Q2'!$E$3:$I$3</c:f>
              <c:numCache>
                <c:formatCode>General</c:formatCode>
                <c:ptCount val="5"/>
                <c:pt idx="0">
                  <c:v>19</c:v>
                </c:pt>
                <c:pt idx="1">
                  <c:v>40</c:v>
                </c:pt>
                <c:pt idx="2">
                  <c:v>33</c:v>
                </c:pt>
                <c:pt idx="3">
                  <c:v>44</c:v>
                </c:pt>
                <c:pt idx="4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8B-42B1-BDFF-B452ED148D36}"/>
            </c:ext>
          </c:extLst>
        </c:ser>
        <c:ser>
          <c:idx val="1"/>
          <c:order val="1"/>
          <c:tx>
            <c:strRef>
              <c:f>'I-4 Q2'!$A$4</c:f>
              <c:strCache>
                <c:ptCount val="1"/>
                <c:pt idx="0">
                  <c:v>XACO</c:v>
                </c:pt>
              </c:strCache>
            </c:strRef>
          </c:tx>
          <c:cat>
            <c:multiLvlStrRef>
              <c:f>'I-4 Q2'!$E$1:$I$2</c:f>
              <c:multiLvlStrCache>
                <c:ptCount val="5"/>
                <c:lvl>
                  <c:pt idx="0">
                    <c:v>m.real</c:v>
                  </c:pt>
                  <c:pt idx="1">
                    <c:v>m.real</c:v>
                  </c:pt>
                  <c:pt idx="2">
                    <c:v>m.real</c:v>
                  </c:pt>
                  <c:pt idx="3">
                    <c:v>m.real</c:v>
                  </c:pt>
                  <c:pt idx="4">
                    <c:v>previsio</c:v>
                  </c:pt>
                </c:lvl>
                <c:lvl>
                  <c:pt idx="0">
                    <c:v>2016/17</c:v>
                  </c:pt>
                  <c:pt idx="1">
                    <c:v>2017/18</c:v>
                  </c:pt>
                  <c:pt idx="2">
                    <c:v>2018/19</c:v>
                  </c:pt>
                  <c:pt idx="3">
                    <c:v>2019/20</c:v>
                  </c:pt>
                  <c:pt idx="4">
                    <c:v>2020/21</c:v>
                  </c:pt>
                </c:lvl>
              </c:multiLvlStrCache>
            </c:multiLvlStrRef>
          </c:cat>
          <c:val>
            <c:numRef>
              <c:f>'I-4 Q2'!$E$4:$I$4</c:f>
              <c:numCache>
                <c:formatCode>General</c:formatCode>
                <c:ptCount val="5"/>
                <c:pt idx="0">
                  <c:v>29</c:v>
                </c:pt>
                <c:pt idx="1">
                  <c:v>42</c:v>
                </c:pt>
                <c:pt idx="2">
                  <c:v>57</c:v>
                </c:pt>
                <c:pt idx="3">
                  <c:v>65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8B-42B1-BDFF-B452ED148D36}"/>
            </c:ext>
          </c:extLst>
        </c:ser>
        <c:ser>
          <c:idx val="2"/>
          <c:order val="2"/>
          <c:tx>
            <c:strRef>
              <c:f>'I-4 Q2'!$A$5</c:f>
              <c:strCache>
                <c:ptCount val="1"/>
                <c:pt idx="0">
                  <c:v>ARCO</c:v>
                </c:pt>
              </c:strCache>
            </c:strRef>
          </c:tx>
          <c:cat>
            <c:multiLvlStrRef>
              <c:f>'I-4 Q2'!$E$1:$I$2</c:f>
              <c:multiLvlStrCache>
                <c:ptCount val="5"/>
                <c:lvl>
                  <c:pt idx="0">
                    <c:v>m.real</c:v>
                  </c:pt>
                  <c:pt idx="1">
                    <c:v>m.real</c:v>
                  </c:pt>
                  <c:pt idx="2">
                    <c:v>m.real</c:v>
                  </c:pt>
                  <c:pt idx="3">
                    <c:v>m.real</c:v>
                  </c:pt>
                  <c:pt idx="4">
                    <c:v>previsio</c:v>
                  </c:pt>
                </c:lvl>
                <c:lvl>
                  <c:pt idx="0">
                    <c:v>2016/17</c:v>
                  </c:pt>
                  <c:pt idx="1">
                    <c:v>2017/18</c:v>
                  </c:pt>
                  <c:pt idx="2">
                    <c:v>2018/19</c:v>
                  </c:pt>
                  <c:pt idx="3">
                    <c:v>2019/20</c:v>
                  </c:pt>
                  <c:pt idx="4">
                    <c:v>2020/21</c:v>
                  </c:pt>
                </c:lvl>
              </c:multiLvlStrCache>
            </c:multiLvlStrRef>
          </c:cat>
          <c:val>
            <c:numRef>
              <c:f>'I-4 Q2'!$E$5:$I$5</c:f>
              <c:numCache>
                <c:formatCode>General</c:formatCode>
                <c:ptCount val="5"/>
                <c:pt idx="0">
                  <c:v>22</c:v>
                </c:pt>
                <c:pt idx="1">
                  <c:v>38</c:v>
                </c:pt>
                <c:pt idx="2">
                  <c:v>49</c:v>
                </c:pt>
                <c:pt idx="3">
                  <c:v>48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8B-42B1-BDFF-B452ED148D36}"/>
            </c:ext>
          </c:extLst>
        </c:ser>
        <c:ser>
          <c:idx val="3"/>
          <c:order val="3"/>
          <c:tx>
            <c:strRef>
              <c:f>'I-4 Q2'!$A$6</c:f>
              <c:strCache>
                <c:ptCount val="1"/>
                <c:pt idx="0">
                  <c:v>AMEP</c:v>
                </c:pt>
              </c:strCache>
            </c:strRef>
          </c:tx>
          <c:cat>
            <c:multiLvlStrRef>
              <c:f>'I-4 Q2'!$E$1:$I$2</c:f>
              <c:multiLvlStrCache>
                <c:ptCount val="5"/>
                <c:lvl>
                  <c:pt idx="0">
                    <c:v>m.real</c:v>
                  </c:pt>
                  <c:pt idx="1">
                    <c:v>m.real</c:v>
                  </c:pt>
                  <c:pt idx="2">
                    <c:v>m.real</c:v>
                  </c:pt>
                  <c:pt idx="3">
                    <c:v>m.real</c:v>
                  </c:pt>
                  <c:pt idx="4">
                    <c:v>previsio</c:v>
                  </c:pt>
                </c:lvl>
                <c:lvl>
                  <c:pt idx="0">
                    <c:v>2016/17</c:v>
                  </c:pt>
                  <c:pt idx="1">
                    <c:v>2017/18</c:v>
                  </c:pt>
                  <c:pt idx="2">
                    <c:v>2018/19</c:v>
                  </c:pt>
                  <c:pt idx="3">
                    <c:v>2019/20</c:v>
                  </c:pt>
                  <c:pt idx="4">
                    <c:v>2020/21</c:v>
                  </c:pt>
                </c:lvl>
              </c:multiLvlStrCache>
            </c:multiLvlStrRef>
          </c:cat>
          <c:val>
            <c:numRef>
              <c:f>'I-4 Q2'!$E$6:$I$6</c:f>
              <c:numCache>
                <c:formatCode>General</c:formatCode>
                <c:ptCount val="5"/>
                <c:pt idx="0">
                  <c:v>15</c:v>
                </c:pt>
                <c:pt idx="1">
                  <c:v>21</c:v>
                </c:pt>
                <c:pt idx="2">
                  <c:v>30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98B-42B1-BDFF-B452ED148D36}"/>
            </c:ext>
          </c:extLst>
        </c:ser>
        <c:ser>
          <c:idx val="4"/>
          <c:order val="4"/>
          <c:tx>
            <c:strRef>
              <c:f>'I-4 Q2'!$A$7</c:f>
              <c:strCache>
                <c:ptCount val="1"/>
                <c:pt idx="0">
                  <c:v>INDI</c:v>
                </c:pt>
              </c:strCache>
            </c:strRef>
          </c:tx>
          <c:cat>
            <c:multiLvlStrRef>
              <c:f>'I-4 Q2'!$E$1:$I$2</c:f>
              <c:multiLvlStrCache>
                <c:ptCount val="5"/>
                <c:lvl>
                  <c:pt idx="0">
                    <c:v>m.real</c:v>
                  </c:pt>
                  <c:pt idx="1">
                    <c:v>m.real</c:v>
                  </c:pt>
                  <c:pt idx="2">
                    <c:v>m.real</c:v>
                  </c:pt>
                  <c:pt idx="3">
                    <c:v>m.real</c:v>
                  </c:pt>
                  <c:pt idx="4">
                    <c:v>previsio</c:v>
                  </c:pt>
                </c:lvl>
                <c:lvl>
                  <c:pt idx="0">
                    <c:v>2016/17</c:v>
                  </c:pt>
                  <c:pt idx="1">
                    <c:v>2017/18</c:v>
                  </c:pt>
                  <c:pt idx="2">
                    <c:v>2018/19</c:v>
                  </c:pt>
                  <c:pt idx="3">
                    <c:v>2019/20</c:v>
                  </c:pt>
                  <c:pt idx="4">
                    <c:v>2020/21</c:v>
                  </c:pt>
                </c:lvl>
              </c:multiLvlStrCache>
            </c:multiLvlStrRef>
          </c:cat>
          <c:val>
            <c:numRef>
              <c:f>'I-4 Q2'!$E$7:$I$7</c:f>
              <c:numCache>
                <c:formatCode>General</c:formatCode>
                <c:ptCount val="5"/>
                <c:pt idx="0">
                  <c:v>7</c:v>
                </c:pt>
                <c:pt idx="1">
                  <c:v>30</c:v>
                </c:pt>
                <c:pt idx="2">
                  <c:v>66</c:v>
                </c:pt>
                <c:pt idx="3">
                  <c:v>63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8B-42B1-BDFF-B452ED148D36}"/>
            </c:ext>
          </c:extLst>
        </c:ser>
        <c:marker val="1"/>
        <c:axId val="114764416"/>
        <c:axId val="114782592"/>
      </c:lineChart>
      <c:catAx>
        <c:axId val="114764416"/>
        <c:scaling>
          <c:orientation val="minMax"/>
        </c:scaling>
        <c:axPos val="b"/>
        <c:numFmt formatCode="General" sourceLinked="0"/>
        <c:tickLblPos val="nextTo"/>
        <c:crossAx val="114782592"/>
        <c:crosses val="autoZero"/>
        <c:auto val="1"/>
        <c:lblAlgn val="ctr"/>
        <c:lblOffset val="100"/>
      </c:catAx>
      <c:valAx>
        <c:axId val="114782592"/>
        <c:scaling>
          <c:orientation val="minMax"/>
        </c:scaling>
        <c:axPos val="l"/>
        <c:majorGridlines/>
        <c:numFmt formatCode="General" sourceLinked="1"/>
        <c:tickLblPos val="nextTo"/>
        <c:crossAx val="11476441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'I5-Q1'!$A$3</c:f>
              <c:strCache>
                <c:ptCount val="1"/>
                <c:pt idx="0">
                  <c:v>INTE</c:v>
                </c:pt>
              </c:strCache>
            </c:strRef>
          </c:tx>
          <c:cat>
            <c:strRef>
              <c:f>'I5-Q1'!$E$1:$I$1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'I5-Q1'!$E$3:$I$3</c:f>
              <c:numCache>
                <c:formatCode>General</c:formatCode>
                <c:ptCount val="5"/>
                <c:pt idx="0">
                  <c:v>15</c:v>
                </c:pt>
                <c:pt idx="1">
                  <c:v>14</c:v>
                </c:pt>
                <c:pt idx="2">
                  <c:v>28</c:v>
                </c:pt>
                <c:pt idx="3">
                  <c:v>44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75-4C24-A259-8F9890B7DACC}"/>
            </c:ext>
          </c:extLst>
        </c:ser>
        <c:ser>
          <c:idx val="1"/>
          <c:order val="1"/>
          <c:tx>
            <c:strRef>
              <c:f>'I5-Q1'!$A$4</c:f>
              <c:strCache>
                <c:ptCount val="1"/>
                <c:pt idx="0">
                  <c:v>ADSO</c:v>
                </c:pt>
              </c:strCache>
            </c:strRef>
          </c:tx>
          <c:cat>
            <c:strRef>
              <c:f>'I5-Q1'!$E$1:$I$1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'I5-Q1'!$E$4:$I$4</c:f>
              <c:numCache>
                <c:formatCode>General</c:formatCode>
                <c:ptCount val="5"/>
                <c:pt idx="0">
                  <c:v>19</c:v>
                </c:pt>
                <c:pt idx="1">
                  <c:v>16</c:v>
                </c:pt>
                <c:pt idx="2">
                  <c:v>31</c:v>
                </c:pt>
                <c:pt idx="3">
                  <c:v>34</c:v>
                </c:pt>
                <c:pt idx="4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75-4C24-A259-8F9890B7DACC}"/>
            </c:ext>
          </c:extLst>
        </c:ser>
        <c:ser>
          <c:idx val="2"/>
          <c:order val="2"/>
          <c:tx>
            <c:strRef>
              <c:f>'I5-Q1'!$A$5</c:f>
              <c:strCache>
                <c:ptCount val="1"/>
                <c:pt idx="0">
                  <c:v>SODX</c:v>
                </c:pt>
              </c:strCache>
            </c:strRef>
          </c:tx>
          <c:cat>
            <c:strRef>
              <c:f>'I5-Q1'!$E$1:$I$1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'I5-Q1'!$E$5:$I$5</c:f>
              <c:numCache>
                <c:formatCode>General</c:formatCode>
                <c:ptCount val="5"/>
                <c:pt idx="0">
                  <c:v>19</c:v>
                </c:pt>
                <c:pt idx="1">
                  <c:v>12</c:v>
                </c:pt>
                <c:pt idx="2">
                  <c:v>30</c:v>
                </c:pt>
                <c:pt idx="3">
                  <c:v>39</c:v>
                </c:pt>
                <c:pt idx="4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75-4C24-A259-8F9890B7DACC}"/>
            </c:ext>
          </c:extLst>
        </c:ser>
        <c:ser>
          <c:idx val="3"/>
          <c:order val="3"/>
          <c:tx>
            <c:strRef>
              <c:f>'I5-Q1'!$A$6</c:f>
              <c:strCache>
                <c:ptCount val="1"/>
                <c:pt idx="0">
                  <c:v>PACO</c:v>
                </c:pt>
              </c:strCache>
            </c:strRef>
          </c:tx>
          <c:cat>
            <c:strRef>
              <c:f>'I5-Q1'!$E$1:$I$1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'I5-Q1'!$E$6:$I$6</c:f>
              <c:numCache>
                <c:formatCode>General</c:formatCode>
                <c:ptCount val="5"/>
                <c:pt idx="0">
                  <c:v>19</c:v>
                </c:pt>
                <c:pt idx="1">
                  <c:v>21</c:v>
                </c:pt>
                <c:pt idx="2">
                  <c:v>29</c:v>
                </c:pt>
                <c:pt idx="3">
                  <c:v>32</c:v>
                </c:pt>
                <c:pt idx="4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475-4C24-A259-8F9890B7DACC}"/>
            </c:ext>
          </c:extLst>
        </c:ser>
        <c:ser>
          <c:idx val="4"/>
          <c:order val="4"/>
          <c:tx>
            <c:strRef>
              <c:f>'I5-Q1'!$A$7</c:f>
              <c:strCache>
                <c:ptCount val="1"/>
                <c:pt idx="0">
                  <c:v>PROP</c:v>
                </c:pt>
              </c:strCache>
            </c:strRef>
          </c:tx>
          <c:cat>
            <c:strRef>
              <c:f>'I5-Q1'!$E$1:$I$1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'I5-Q1'!$E$7:$I$7</c:f>
              <c:numCache>
                <c:formatCode>General</c:formatCode>
                <c:ptCount val="5"/>
                <c:pt idx="0">
                  <c:v>22</c:v>
                </c:pt>
                <c:pt idx="1">
                  <c:v>15</c:v>
                </c:pt>
                <c:pt idx="2">
                  <c:v>15</c:v>
                </c:pt>
                <c:pt idx="3">
                  <c:v>24</c:v>
                </c:pt>
                <c:pt idx="4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475-4C24-A259-8F9890B7DACC}"/>
            </c:ext>
          </c:extLst>
        </c:ser>
        <c:marker val="1"/>
        <c:axId val="114807936"/>
        <c:axId val="114809472"/>
      </c:lineChart>
      <c:catAx>
        <c:axId val="114807936"/>
        <c:scaling>
          <c:orientation val="minMax"/>
        </c:scaling>
        <c:axPos val="b"/>
        <c:numFmt formatCode="General" sourceLinked="0"/>
        <c:tickLblPos val="nextTo"/>
        <c:crossAx val="114809472"/>
        <c:crosses val="autoZero"/>
        <c:auto val="1"/>
        <c:lblAlgn val="ctr"/>
        <c:lblOffset val="100"/>
      </c:catAx>
      <c:valAx>
        <c:axId val="114809472"/>
        <c:scaling>
          <c:orientation val="minMax"/>
        </c:scaling>
        <c:axPos val="l"/>
        <c:majorGridlines/>
        <c:numFmt formatCode="General" sourceLinked="1"/>
        <c:tickLblPos val="nextTo"/>
        <c:crossAx val="1148079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'ND-1 Q2'!$A$3</c:f>
              <c:strCache>
                <c:ptCount val="1"/>
                <c:pt idx="0">
                  <c:v>FOMA</c:v>
                </c:pt>
              </c:strCache>
            </c:strRef>
          </c:tx>
          <c:cat>
            <c:strRef>
              <c:f>'ND-1 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'ND-1 Q2'!$E$3:$I$3</c:f>
              <c:numCache>
                <c:formatCode>General</c:formatCode>
                <c:ptCount val="5"/>
                <c:pt idx="0">
                  <c:v>71</c:v>
                </c:pt>
                <c:pt idx="1">
                  <c:v>81</c:v>
                </c:pt>
                <c:pt idx="2">
                  <c:v>66</c:v>
                </c:pt>
                <c:pt idx="3">
                  <c:v>72</c:v>
                </c:pt>
                <c:pt idx="4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F7-423C-AEA1-E83F39D192E1}"/>
            </c:ext>
          </c:extLst>
        </c:ser>
        <c:ser>
          <c:idx val="1"/>
          <c:order val="1"/>
          <c:tx>
            <c:strRef>
              <c:f>'ND-1 Q2'!$A$4</c:f>
              <c:strCache>
                <c:ptCount val="1"/>
                <c:pt idx="0">
                  <c:v>FIS1</c:v>
                </c:pt>
              </c:strCache>
            </c:strRef>
          </c:tx>
          <c:cat>
            <c:strRef>
              <c:f>'ND-1 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'ND-1 Q2'!$E$4:$I$4</c:f>
              <c:numCache>
                <c:formatCode>General</c:formatCode>
                <c:ptCount val="5"/>
                <c:pt idx="0">
                  <c:v>74</c:v>
                </c:pt>
                <c:pt idx="1">
                  <c:v>121</c:v>
                </c:pt>
                <c:pt idx="2">
                  <c:v>93</c:v>
                </c:pt>
                <c:pt idx="3">
                  <c:v>82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F7-423C-AEA1-E83F39D192E1}"/>
            </c:ext>
          </c:extLst>
        </c:ser>
        <c:ser>
          <c:idx val="2"/>
          <c:order val="2"/>
          <c:tx>
            <c:strRef>
              <c:f>'ND-1 Q2'!$A$5</c:f>
              <c:strCache>
                <c:ptCount val="1"/>
                <c:pt idx="0">
                  <c:v>QUIM</c:v>
                </c:pt>
              </c:strCache>
            </c:strRef>
          </c:tx>
          <c:cat>
            <c:strRef>
              <c:f>'ND-1 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'ND-1 Q2'!$E$5:$I$5</c:f>
              <c:numCache>
                <c:formatCode>General</c:formatCode>
                <c:ptCount val="5"/>
                <c:pt idx="0">
                  <c:v>112</c:v>
                </c:pt>
                <c:pt idx="1">
                  <c:v>84</c:v>
                </c:pt>
                <c:pt idx="2">
                  <c:v>89</c:v>
                </c:pt>
                <c:pt idx="3">
                  <c:v>75</c:v>
                </c:pt>
                <c:pt idx="4">
                  <c:v>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F7-423C-AEA1-E83F39D192E1}"/>
            </c:ext>
          </c:extLst>
        </c:ser>
        <c:ser>
          <c:idx val="3"/>
          <c:order val="3"/>
          <c:tx>
            <c:strRef>
              <c:f>'ND-1 Q2'!$A$6</c:f>
              <c:strCache>
                <c:ptCount val="1"/>
                <c:pt idx="0">
                  <c:v>SOAC</c:v>
                </c:pt>
              </c:strCache>
            </c:strRef>
          </c:tx>
          <c:cat>
            <c:strRef>
              <c:f>'ND-1 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'ND-1 Q2'!$E$6:$I$6</c:f>
              <c:numCache>
                <c:formatCode>General</c:formatCode>
                <c:ptCount val="5"/>
                <c:pt idx="0">
                  <c:v>22</c:v>
                </c:pt>
                <c:pt idx="1">
                  <c:v>25</c:v>
                </c:pt>
                <c:pt idx="2">
                  <c:v>22</c:v>
                </c:pt>
                <c:pt idx="3">
                  <c:v>24</c:v>
                </c:pt>
                <c:pt idx="4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DF7-423C-AEA1-E83F39D192E1}"/>
            </c:ext>
          </c:extLst>
        </c:ser>
        <c:ser>
          <c:idx val="4"/>
          <c:order val="4"/>
          <c:tx>
            <c:strRef>
              <c:f>'ND-1 Q2'!$A$7</c:f>
              <c:strCache>
                <c:ptCount val="1"/>
                <c:pt idx="0">
                  <c:v>INFO</c:v>
                </c:pt>
              </c:strCache>
            </c:strRef>
          </c:tx>
          <c:cat>
            <c:strRef>
              <c:f>'ND-1 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'ND-1 Q2'!$E$7:$I$7</c:f>
              <c:numCache>
                <c:formatCode>General</c:formatCode>
                <c:ptCount val="5"/>
                <c:pt idx="0">
                  <c:v>46</c:v>
                </c:pt>
                <c:pt idx="1">
                  <c:v>64</c:v>
                </c:pt>
                <c:pt idx="2">
                  <c:v>31</c:v>
                </c:pt>
                <c:pt idx="3">
                  <c:v>42</c:v>
                </c:pt>
                <c:pt idx="4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DF7-423C-AEA1-E83F39D192E1}"/>
            </c:ext>
          </c:extLst>
        </c:ser>
        <c:marker val="1"/>
        <c:axId val="130764800"/>
        <c:axId val="132538752"/>
      </c:lineChart>
      <c:catAx>
        <c:axId val="130764800"/>
        <c:scaling>
          <c:orientation val="minMax"/>
        </c:scaling>
        <c:axPos val="b"/>
        <c:numFmt formatCode="General" sourceLinked="0"/>
        <c:tickLblPos val="nextTo"/>
        <c:crossAx val="132538752"/>
        <c:crosses val="autoZero"/>
        <c:auto val="1"/>
        <c:lblAlgn val="ctr"/>
        <c:lblOffset val="100"/>
      </c:catAx>
      <c:valAx>
        <c:axId val="132538752"/>
        <c:scaling>
          <c:orientation val="minMax"/>
        </c:scaling>
        <c:axPos val="l"/>
        <c:majorGridlines/>
        <c:numFmt formatCode="General" sourceLinked="1"/>
        <c:tickLblPos val="nextTo"/>
        <c:crossAx val="1307648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'ND-2 Q2'!$A$3</c:f>
              <c:strCache>
                <c:ptCount val="1"/>
                <c:pt idx="0">
                  <c:v>FIS2</c:v>
                </c:pt>
              </c:strCache>
            </c:strRef>
          </c:tx>
          <c:cat>
            <c:strRef>
              <c:f>'ND-2 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'ND-2 Q2'!$E$3:$I$3</c:f>
              <c:numCache>
                <c:formatCode>General</c:formatCode>
                <c:ptCount val="5"/>
                <c:pt idx="0">
                  <c:v>200</c:v>
                </c:pt>
                <c:pt idx="1">
                  <c:v>168</c:v>
                </c:pt>
                <c:pt idx="2">
                  <c:v>166</c:v>
                </c:pt>
                <c:pt idx="3">
                  <c:v>191</c:v>
                </c:pt>
                <c:pt idx="4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2F-4E18-8F25-12A1CDBE11E5}"/>
            </c:ext>
          </c:extLst>
        </c:ser>
        <c:ser>
          <c:idx val="1"/>
          <c:order val="1"/>
          <c:tx>
            <c:strRef>
              <c:f>'ND-2 Q2'!$A$4</c:f>
              <c:strCache>
                <c:ptCount val="1"/>
                <c:pt idx="0">
                  <c:v>EXGR</c:v>
                </c:pt>
              </c:strCache>
            </c:strRef>
          </c:tx>
          <c:cat>
            <c:strRef>
              <c:f>'ND-2 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'ND-2 Q2'!$E$4:$I$4</c:f>
              <c:numCache>
                <c:formatCode>General</c:formatCode>
                <c:ptCount val="5"/>
                <c:pt idx="0">
                  <c:v>181</c:v>
                </c:pt>
                <c:pt idx="1">
                  <c:v>151</c:v>
                </c:pt>
                <c:pt idx="2">
                  <c:v>185</c:v>
                </c:pt>
                <c:pt idx="3">
                  <c:v>203</c:v>
                </c:pt>
                <c:pt idx="4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2F-4E18-8F25-12A1CDBE11E5}"/>
            </c:ext>
          </c:extLst>
        </c:ser>
        <c:ser>
          <c:idx val="2"/>
          <c:order val="2"/>
          <c:tx>
            <c:strRef>
              <c:f>'ND-2 Q2'!$A$5</c:f>
              <c:strCache>
                <c:ptCount val="1"/>
                <c:pt idx="0">
                  <c:v>CIMA</c:v>
                </c:pt>
              </c:strCache>
            </c:strRef>
          </c:tx>
          <c:cat>
            <c:strRef>
              <c:f>'ND-2 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'ND-2 Q2'!$E$5:$I$5</c:f>
              <c:numCache>
                <c:formatCode>General</c:formatCode>
                <c:ptCount val="5"/>
                <c:pt idx="0">
                  <c:v>233</c:v>
                </c:pt>
                <c:pt idx="1">
                  <c:v>168</c:v>
                </c:pt>
                <c:pt idx="2">
                  <c:v>190</c:v>
                </c:pt>
                <c:pt idx="3">
                  <c:v>205</c:v>
                </c:pt>
                <c:pt idx="4">
                  <c:v>210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2F-4E18-8F25-12A1CDBE11E5}"/>
            </c:ext>
          </c:extLst>
        </c:ser>
        <c:ser>
          <c:idx val="3"/>
          <c:order val="3"/>
          <c:tx>
            <c:strRef>
              <c:f>'ND-2 Q2'!$A$6</c:f>
              <c:strCache>
                <c:ptCount val="1"/>
                <c:pt idx="0">
                  <c:v>CAAV</c:v>
                </c:pt>
              </c:strCache>
            </c:strRef>
          </c:tx>
          <c:cat>
            <c:strRef>
              <c:f>'ND-2 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'ND-2 Q2'!$E$6:$I$6</c:f>
              <c:numCache>
                <c:formatCode>General</c:formatCode>
                <c:ptCount val="5"/>
                <c:pt idx="0">
                  <c:v>118</c:v>
                </c:pt>
                <c:pt idx="1">
                  <c:v>94</c:v>
                </c:pt>
                <c:pt idx="2">
                  <c:v>103</c:v>
                </c:pt>
                <c:pt idx="3">
                  <c:v>125</c:v>
                </c:pt>
                <c:pt idx="4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F2F-4E18-8F25-12A1CDBE11E5}"/>
            </c:ext>
          </c:extLst>
        </c:ser>
        <c:ser>
          <c:idx val="4"/>
          <c:order val="4"/>
          <c:tx>
            <c:strRef>
              <c:f>'ND-2 Q2'!$A$7</c:f>
              <c:strCache>
                <c:ptCount val="1"/>
                <c:pt idx="0">
                  <c:v>EQDI</c:v>
                </c:pt>
              </c:strCache>
            </c:strRef>
          </c:tx>
          <c:cat>
            <c:strRef>
              <c:f>'ND-2 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'ND-2 Q2'!$E$7:$I$7</c:f>
              <c:numCache>
                <c:formatCode>General</c:formatCode>
                <c:ptCount val="5"/>
                <c:pt idx="0">
                  <c:v>105</c:v>
                </c:pt>
                <c:pt idx="1">
                  <c:v>107</c:v>
                </c:pt>
                <c:pt idx="2">
                  <c:v>97</c:v>
                </c:pt>
                <c:pt idx="3">
                  <c:v>116</c:v>
                </c:pt>
                <c:pt idx="4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F2F-4E18-8F25-12A1CDBE11E5}"/>
            </c:ext>
          </c:extLst>
        </c:ser>
        <c:ser>
          <c:idx val="5"/>
          <c:order val="5"/>
          <c:tx>
            <c:strRef>
              <c:f>'ND-2 Q2'!$A$8</c:f>
              <c:strCache>
                <c:ptCount val="1"/>
                <c:pt idx="0">
                  <c:v>MADI</c:v>
                </c:pt>
              </c:strCache>
            </c:strRef>
          </c:tx>
          <c:cat>
            <c:strRef>
              <c:f>'ND-2 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'ND-2 Q2'!$E$8:$I$8</c:f>
              <c:numCache>
                <c:formatCode>General</c:formatCode>
                <c:ptCount val="5"/>
                <c:pt idx="0">
                  <c:v>108</c:v>
                </c:pt>
                <c:pt idx="1">
                  <c:v>72</c:v>
                </c:pt>
                <c:pt idx="2">
                  <c:v>91</c:v>
                </c:pt>
                <c:pt idx="3">
                  <c:v>87</c:v>
                </c:pt>
                <c:pt idx="4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F2F-4E18-8F25-12A1CDBE11E5}"/>
            </c:ext>
          </c:extLst>
        </c:ser>
        <c:ser>
          <c:idx val="6"/>
          <c:order val="6"/>
          <c:tx>
            <c:strRef>
              <c:f>'ND-2 Q2'!$A$9</c:f>
              <c:strCache>
                <c:ptCount val="1"/>
                <c:pt idx="0">
                  <c:v>ESTE</c:v>
                </c:pt>
              </c:strCache>
            </c:strRef>
          </c:tx>
          <c:cat>
            <c:strRef>
              <c:f>'ND-2 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'ND-2 Q2'!$E$9:$I$9</c:f>
              <c:numCache>
                <c:formatCode>General</c:formatCode>
                <c:ptCount val="5"/>
                <c:pt idx="0">
                  <c:v>108</c:v>
                </c:pt>
                <c:pt idx="1">
                  <c:v>93</c:v>
                </c:pt>
                <c:pt idx="2">
                  <c:v>98</c:v>
                </c:pt>
                <c:pt idx="3">
                  <c:v>107</c:v>
                </c:pt>
                <c:pt idx="4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F2F-4E18-8F25-12A1CDBE11E5}"/>
            </c:ext>
          </c:extLst>
        </c:ser>
        <c:marker val="1"/>
        <c:axId val="145926400"/>
        <c:axId val="61629184"/>
      </c:lineChart>
      <c:catAx>
        <c:axId val="145926400"/>
        <c:scaling>
          <c:orientation val="minMax"/>
        </c:scaling>
        <c:axPos val="b"/>
        <c:numFmt formatCode="General" sourceLinked="0"/>
        <c:tickLblPos val="nextTo"/>
        <c:crossAx val="61629184"/>
        <c:crosses val="autoZero"/>
        <c:auto val="1"/>
        <c:lblAlgn val="ctr"/>
        <c:lblOffset val="100"/>
      </c:catAx>
      <c:valAx>
        <c:axId val="61629184"/>
        <c:scaling>
          <c:orientation val="minMax"/>
        </c:scaling>
        <c:axPos val="l"/>
        <c:majorGridlines/>
        <c:numFmt formatCode="General" sourceLinked="1"/>
        <c:tickLblPos val="nextTo"/>
        <c:crossAx val="1459264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'ND-2 Q1'!$A$3</c:f>
              <c:strCache>
                <c:ptCount val="1"/>
                <c:pt idx="0">
                  <c:v>FIS2</c:v>
                </c:pt>
              </c:strCache>
            </c:strRef>
          </c:tx>
          <c:cat>
            <c:strRef>
              <c:f>'ND-2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'ND-2 Q1'!$E$3:$I$3</c:f>
              <c:numCache>
                <c:formatCode>General</c:formatCode>
                <c:ptCount val="5"/>
                <c:pt idx="0">
                  <c:v>81</c:v>
                </c:pt>
                <c:pt idx="1">
                  <c:v>55</c:v>
                </c:pt>
                <c:pt idx="2">
                  <c:v>60</c:v>
                </c:pt>
                <c:pt idx="3">
                  <c:v>67</c:v>
                </c:pt>
                <c:pt idx="4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CD-419C-93A9-4A6D424FE11D}"/>
            </c:ext>
          </c:extLst>
        </c:ser>
        <c:ser>
          <c:idx val="1"/>
          <c:order val="1"/>
          <c:tx>
            <c:strRef>
              <c:f>'ND-2 Q1'!$A$4</c:f>
              <c:strCache>
                <c:ptCount val="1"/>
                <c:pt idx="0">
                  <c:v>EXGR</c:v>
                </c:pt>
              </c:strCache>
            </c:strRef>
          </c:tx>
          <c:cat>
            <c:strRef>
              <c:f>'ND-2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'ND-2 Q1'!$E$4:$I$4</c:f>
              <c:numCache>
                <c:formatCode>General</c:formatCode>
                <c:ptCount val="5"/>
                <c:pt idx="0">
                  <c:v>50</c:v>
                </c:pt>
                <c:pt idx="1">
                  <c:v>69</c:v>
                </c:pt>
                <c:pt idx="2">
                  <c:v>64</c:v>
                </c:pt>
                <c:pt idx="3">
                  <c:v>93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CD-419C-93A9-4A6D424FE11D}"/>
            </c:ext>
          </c:extLst>
        </c:ser>
        <c:ser>
          <c:idx val="2"/>
          <c:order val="2"/>
          <c:tx>
            <c:strRef>
              <c:f>'ND-2 Q1'!$A$5</c:f>
              <c:strCache>
                <c:ptCount val="1"/>
                <c:pt idx="0">
                  <c:v>CIMA</c:v>
                </c:pt>
              </c:strCache>
            </c:strRef>
          </c:tx>
          <c:cat>
            <c:strRef>
              <c:f>'ND-2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'ND-2 Q1'!$E$5:$I$5</c:f>
              <c:numCache>
                <c:formatCode>General</c:formatCode>
                <c:ptCount val="5"/>
                <c:pt idx="0">
                  <c:v>124</c:v>
                </c:pt>
                <c:pt idx="1">
                  <c:v>93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CD-419C-93A9-4A6D424FE11D}"/>
            </c:ext>
          </c:extLst>
        </c:ser>
        <c:ser>
          <c:idx val="3"/>
          <c:order val="3"/>
          <c:tx>
            <c:strRef>
              <c:f>'ND-2 Q1'!$A$6</c:f>
              <c:strCache>
                <c:ptCount val="1"/>
                <c:pt idx="0">
                  <c:v>CAAV</c:v>
                </c:pt>
              </c:strCache>
            </c:strRef>
          </c:tx>
          <c:cat>
            <c:strRef>
              <c:f>'ND-2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'ND-2 Q1'!$E$6:$I$6</c:f>
              <c:numCache>
                <c:formatCode>General</c:formatCode>
                <c:ptCount val="5"/>
                <c:pt idx="0">
                  <c:v>68</c:v>
                </c:pt>
                <c:pt idx="1">
                  <c:v>55</c:v>
                </c:pt>
                <c:pt idx="2">
                  <c:v>64</c:v>
                </c:pt>
                <c:pt idx="3">
                  <c:v>70</c:v>
                </c:pt>
                <c:pt idx="4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CD-419C-93A9-4A6D424FE11D}"/>
            </c:ext>
          </c:extLst>
        </c:ser>
        <c:ser>
          <c:idx val="4"/>
          <c:order val="4"/>
          <c:tx>
            <c:strRef>
              <c:f>'ND-2 Q1'!$A$7</c:f>
              <c:strCache>
                <c:ptCount val="1"/>
                <c:pt idx="0">
                  <c:v>EQDI</c:v>
                </c:pt>
              </c:strCache>
            </c:strRef>
          </c:tx>
          <c:cat>
            <c:strRef>
              <c:f>'ND-2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'ND-2 Q1'!$E$7:$I$7</c:f>
              <c:numCache>
                <c:formatCode>General</c:formatCode>
                <c:ptCount val="5"/>
                <c:pt idx="0">
                  <c:v>46</c:v>
                </c:pt>
                <c:pt idx="1">
                  <c:v>45</c:v>
                </c:pt>
                <c:pt idx="2">
                  <c:v>50</c:v>
                </c:pt>
                <c:pt idx="3">
                  <c:v>35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0CD-419C-93A9-4A6D424FE11D}"/>
            </c:ext>
          </c:extLst>
        </c:ser>
        <c:ser>
          <c:idx val="5"/>
          <c:order val="5"/>
          <c:tx>
            <c:strRef>
              <c:f>'ND-2 Q1'!$A$8</c:f>
              <c:strCache>
                <c:ptCount val="1"/>
                <c:pt idx="0">
                  <c:v>MADI</c:v>
                </c:pt>
              </c:strCache>
            </c:strRef>
          </c:tx>
          <c:cat>
            <c:strRef>
              <c:f>'ND-2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'ND-2 Q1'!$E$8:$I$8</c:f>
              <c:numCache>
                <c:formatCode>General</c:formatCode>
                <c:ptCount val="5"/>
                <c:pt idx="0">
                  <c:v>32</c:v>
                </c:pt>
                <c:pt idx="1">
                  <c:v>25</c:v>
                </c:pt>
                <c:pt idx="2">
                  <c:v>24</c:v>
                </c:pt>
                <c:pt idx="3">
                  <c:v>22</c:v>
                </c:pt>
                <c:pt idx="4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0CD-419C-93A9-4A6D424FE11D}"/>
            </c:ext>
          </c:extLst>
        </c:ser>
        <c:ser>
          <c:idx val="6"/>
          <c:order val="6"/>
          <c:tx>
            <c:strRef>
              <c:f>'ND-2 Q1'!$A$9</c:f>
              <c:strCache>
                <c:ptCount val="1"/>
                <c:pt idx="0">
                  <c:v>ESTE</c:v>
                </c:pt>
              </c:strCache>
            </c:strRef>
          </c:tx>
          <c:cat>
            <c:strRef>
              <c:f>'ND-2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'ND-2 Q1'!$E$9:$I$9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0CD-419C-93A9-4A6D424FE11D}"/>
            </c:ext>
          </c:extLst>
        </c:ser>
        <c:marker val="1"/>
        <c:axId val="62038016"/>
        <c:axId val="62039552"/>
      </c:lineChart>
      <c:catAx>
        <c:axId val="62038016"/>
        <c:scaling>
          <c:orientation val="minMax"/>
        </c:scaling>
        <c:axPos val="b"/>
        <c:numFmt formatCode="General" sourceLinked="0"/>
        <c:tickLblPos val="nextTo"/>
        <c:crossAx val="62039552"/>
        <c:crosses val="autoZero"/>
        <c:auto val="1"/>
        <c:lblAlgn val="ctr"/>
        <c:lblOffset val="100"/>
      </c:catAx>
      <c:valAx>
        <c:axId val="62039552"/>
        <c:scaling>
          <c:orientation val="minMax"/>
        </c:scaling>
        <c:axPos val="l"/>
        <c:majorGridlines/>
        <c:numFmt formatCode="General" sourceLinked="1"/>
        <c:tickLblPos val="nextTo"/>
        <c:crossAx val="620380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'ND-3 Q1'!$A$3</c:f>
              <c:strCache>
                <c:ptCount val="1"/>
                <c:pt idx="0">
                  <c:v>ESTA</c:v>
                </c:pt>
              </c:strCache>
            </c:strRef>
          </c:tx>
          <c:cat>
            <c:strRef>
              <c:f>'ND-3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'ND-3 Q1'!$E$3:$I$3</c:f>
              <c:numCache>
                <c:formatCode>General</c:formatCode>
                <c:ptCount val="5"/>
                <c:pt idx="0">
                  <c:v>177</c:v>
                </c:pt>
                <c:pt idx="1">
                  <c:v>217</c:v>
                </c:pt>
                <c:pt idx="2">
                  <c:v>176</c:v>
                </c:pt>
                <c:pt idx="3">
                  <c:v>199</c:v>
                </c:pt>
                <c:pt idx="4">
                  <c:v>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61-4B89-878E-33A374972C85}"/>
            </c:ext>
          </c:extLst>
        </c:ser>
        <c:ser>
          <c:idx val="1"/>
          <c:order val="1"/>
          <c:tx>
            <c:strRef>
              <c:f>'ND-3 Q1'!$A$4</c:f>
              <c:strCache>
                <c:ptCount val="1"/>
                <c:pt idx="0">
                  <c:v>SIEL</c:v>
                </c:pt>
              </c:strCache>
            </c:strRef>
          </c:tx>
          <c:cat>
            <c:strRef>
              <c:f>'ND-3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'ND-3 Q1'!$E$4:$I$4</c:f>
              <c:numCache>
                <c:formatCode>General</c:formatCode>
                <c:ptCount val="5"/>
                <c:pt idx="0">
                  <c:v>105</c:v>
                </c:pt>
                <c:pt idx="1">
                  <c:v>95</c:v>
                </c:pt>
                <c:pt idx="2">
                  <c:v>82</c:v>
                </c:pt>
                <c:pt idx="3">
                  <c:v>89</c:v>
                </c:pt>
                <c:pt idx="4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61-4B89-878E-33A374972C85}"/>
            </c:ext>
          </c:extLst>
        </c:ser>
        <c:ser>
          <c:idx val="2"/>
          <c:order val="2"/>
          <c:tx>
            <c:strRef>
              <c:f>'ND-3 Q1'!$A$5</c:f>
              <c:strCache>
                <c:ptCount val="1"/>
                <c:pt idx="0">
                  <c:v>FENT</c:v>
                </c:pt>
              </c:strCache>
            </c:strRef>
          </c:tx>
          <c:cat>
            <c:strRef>
              <c:f>'ND-3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'ND-3 Q1'!$E$5:$I$5</c:f>
              <c:numCache>
                <c:formatCode>General</c:formatCode>
                <c:ptCount val="5"/>
                <c:pt idx="0">
                  <c:v>128</c:v>
                </c:pt>
                <c:pt idx="1">
                  <c:v>141</c:v>
                </c:pt>
                <c:pt idx="2">
                  <c:v>107</c:v>
                </c:pt>
                <c:pt idx="3">
                  <c:v>115</c:v>
                </c:pt>
                <c:pt idx="4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61-4B89-878E-33A374972C85}"/>
            </c:ext>
          </c:extLst>
        </c:ser>
        <c:ser>
          <c:idx val="3"/>
          <c:order val="3"/>
          <c:tx>
            <c:strRef>
              <c:f>'ND-3 Q1'!$A$6</c:f>
              <c:strCache>
                <c:ptCount val="1"/>
                <c:pt idx="0">
                  <c:v>MFLU</c:v>
                </c:pt>
              </c:strCache>
            </c:strRef>
          </c:tx>
          <c:cat>
            <c:strRef>
              <c:f>'ND-3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'ND-3 Q1'!$E$6:$I$6</c:f>
              <c:numCache>
                <c:formatCode>General</c:formatCode>
                <c:ptCount val="5"/>
                <c:pt idx="0">
                  <c:v>112</c:v>
                </c:pt>
                <c:pt idx="1">
                  <c:v>129</c:v>
                </c:pt>
                <c:pt idx="2">
                  <c:v>105</c:v>
                </c:pt>
                <c:pt idx="3">
                  <c:v>129</c:v>
                </c:pt>
                <c:pt idx="4">
                  <c:v>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61-4B89-878E-33A374972C85}"/>
            </c:ext>
          </c:extLst>
        </c:ser>
        <c:ser>
          <c:idx val="4"/>
          <c:order val="4"/>
          <c:tx>
            <c:strRef>
              <c:f>'ND-3 Q1'!$A$7</c:f>
              <c:strCache>
                <c:ptCount val="1"/>
                <c:pt idx="0">
                  <c:v>EMPR</c:v>
                </c:pt>
              </c:strCache>
            </c:strRef>
          </c:tx>
          <c:cat>
            <c:strRef>
              <c:f>'ND-3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'ND-3 Q1'!$E$7:$I$7</c:f>
              <c:numCache>
                <c:formatCode>General</c:formatCode>
                <c:ptCount val="5"/>
                <c:pt idx="0">
                  <c:v>59</c:v>
                </c:pt>
                <c:pt idx="1">
                  <c:v>72</c:v>
                </c:pt>
                <c:pt idx="2">
                  <c:v>66</c:v>
                </c:pt>
                <c:pt idx="3">
                  <c:v>66</c:v>
                </c:pt>
                <c:pt idx="4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61-4B89-878E-33A374972C85}"/>
            </c:ext>
          </c:extLst>
        </c:ser>
        <c:ser>
          <c:idx val="5"/>
          <c:order val="5"/>
          <c:tx>
            <c:strRef>
              <c:f>'ND-3 Q1'!$A$8</c:f>
              <c:strCache>
                <c:ptCount val="1"/>
                <c:pt idx="0">
                  <c:v>MECA</c:v>
                </c:pt>
              </c:strCache>
            </c:strRef>
          </c:tx>
          <c:cat>
            <c:strRef>
              <c:f>'ND-3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'ND-3 Q1'!$E$8:$I$8</c:f>
              <c:numCache>
                <c:formatCode>General</c:formatCode>
                <c:ptCount val="5"/>
                <c:pt idx="0">
                  <c:v>86</c:v>
                </c:pt>
                <c:pt idx="1">
                  <c:v>138</c:v>
                </c:pt>
                <c:pt idx="2">
                  <c:v>97</c:v>
                </c:pt>
                <c:pt idx="3">
                  <c:v>96</c:v>
                </c:pt>
                <c:pt idx="4">
                  <c:v>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61-4B89-878E-33A374972C85}"/>
            </c:ext>
          </c:extLst>
        </c:ser>
        <c:ser>
          <c:idx val="6"/>
          <c:order val="6"/>
          <c:tx>
            <c:strRef>
              <c:f>'ND-3 Q1'!$A$9</c:f>
              <c:strCache>
                <c:ptCount val="1"/>
                <c:pt idx="0">
                  <c:v>EXAR</c:v>
                </c:pt>
              </c:strCache>
            </c:strRef>
          </c:tx>
          <c:cat>
            <c:strRef>
              <c:f>'ND-3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'ND-3 Q1'!$E$9:$I$9</c:f>
              <c:numCache>
                <c:formatCode>General</c:formatCode>
                <c:ptCount val="5"/>
                <c:pt idx="0">
                  <c:v>89</c:v>
                </c:pt>
                <c:pt idx="1">
                  <c:v>105</c:v>
                </c:pt>
                <c:pt idx="2">
                  <c:v>87</c:v>
                </c:pt>
                <c:pt idx="3">
                  <c:v>93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461-4B89-878E-33A374972C85}"/>
            </c:ext>
          </c:extLst>
        </c:ser>
        <c:ser>
          <c:idx val="7"/>
          <c:order val="7"/>
          <c:tx>
            <c:strRef>
              <c:f>'ND-3 Q1'!$A$10</c:f>
              <c:strCache>
                <c:ptCount val="1"/>
                <c:pt idx="0">
                  <c:v>TAD1</c:v>
                </c:pt>
              </c:strCache>
            </c:strRef>
          </c:tx>
          <c:cat>
            <c:strRef>
              <c:f>'ND-3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'ND-3 Q1'!$E$10:$I$10</c:f>
              <c:numCache>
                <c:formatCode>General</c:formatCode>
                <c:ptCount val="5"/>
                <c:pt idx="0">
                  <c:v>80</c:v>
                </c:pt>
                <c:pt idx="1">
                  <c:v>99</c:v>
                </c:pt>
                <c:pt idx="2">
                  <c:v>81</c:v>
                </c:pt>
                <c:pt idx="3">
                  <c:v>92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461-4B89-878E-33A374972C85}"/>
            </c:ext>
          </c:extLst>
        </c:ser>
        <c:ser>
          <c:idx val="8"/>
          <c:order val="8"/>
          <c:tx>
            <c:strRef>
              <c:f>'ND-3 Q1'!$A$11</c:f>
              <c:strCache>
                <c:ptCount val="1"/>
                <c:pt idx="0">
                  <c:v>MAPR</c:v>
                </c:pt>
              </c:strCache>
            </c:strRef>
          </c:tx>
          <c:cat>
            <c:strRef>
              <c:f>'ND-3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'ND-3 Q1'!$E$11:$I$11</c:f>
              <c:numCache>
                <c:formatCode>General</c:formatCode>
                <c:ptCount val="5"/>
                <c:pt idx="0">
                  <c:v>101</c:v>
                </c:pt>
                <c:pt idx="1">
                  <c:v>119</c:v>
                </c:pt>
                <c:pt idx="2">
                  <c:v>76</c:v>
                </c:pt>
                <c:pt idx="3">
                  <c:v>93</c:v>
                </c:pt>
                <c:pt idx="4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461-4B89-878E-33A374972C85}"/>
            </c:ext>
          </c:extLst>
        </c:ser>
        <c:marker val="1"/>
        <c:axId val="62061184"/>
        <c:axId val="81183104"/>
      </c:lineChart>
      <c:catAx>
        <c:axId val="62061184"/>
        <c:scaling>
          <c:orientation val="minMax"/>
        </c:scaling>
        <c:axPos val="b"/>
        <c:numFmt formatCode="General" sourceLinked="0"/>
        <c:tickLblPos val="nextTo"/>
        <c:crossAx val="81183104"/>
        <c:crosses val="autoZero"/>
        <c:auto val="1"/>
        <c:lblAlgn val="ctr"/>
        <c:lblOffset val="100"/>
      </c:catAx>
      <c:valAx>
        <c:axId val="81183104"/>
        <c:scaling>
          <c:orientation val="minMax"/>
        </c:scaling>
        <c:axPos val="l"/>
        <c:majorGridlines/>
        <c:numFmt formatCode="General" sourceLinked="1"/>
        <c:tickLblPos val="nextTo"/>
        <c:crossAx val="620611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'ND4-Q2'!$A$3</c:f>
              <c:strCache>
                <c:ptCount val="1"/>
                <c:pt idx="0">
                  <c:v>FOAU</c:v>
                </c:pt>
              </c:strCache>
            </c:strRef>
          </c:tx>
          <c:cat>
            <c:strRef>
              <c:f>'ND4-Q2'!$E$1:$I$1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'ND4-Q2'!$E$3:$I$3</c:f>
              <c:numCache>
                <c:formatCode>General</c:formatCode>
                <c:ptCount val="5"/>
                <c:pt idx="0">
                  <c:v>168</c:v>
                </c:pt>
                <c:pt idx="1">
                  <c:v>156</c:v>
                </c:pt>
                <c:pt idx="2">
                  <c:v>136</c:v>
                </c:pt>
                <c:pt idx="3">
                  <c:v>173</c:v>
                </c:pt>
                <c:pt idx="4">
                  <c:v>180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21-472A-B2F2-0988FFACF490}"/>
            </c:ext>
          </c:extLst>
        </c:ser>
        <c:ser>
          <c:idx val="1"/>
          <c:order val="1"/>
          <c:tx>
            <c:strRef>
              <c:f>'ND4-Q2'!$A$4</c:f>
              <c:strCache>
                <c:ptCount val="1"/>
                <c:pt idx="0">
                  <c:v>SIME</c:v>
                </c:pt>
              </c:strCache>
            </c:strRef>
          </c:tx>
          <c:cat>
            <c:strRef>
              <c:f>'ND4-Q2'!$E$1:$I$1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'ND4-Q2'!$E$4:$I$4</c:f>
              <c:numCache>
                <c:formatCode>General</c:formatCode>
                <c:ptCount val="5"/>
                <c:pt idx="0">
                  <c:v>139</c:v>
                </c:pt>
                <c:pt idx="1">
                  <c:v>161</c:v>
                </c:pt>
                <c:pt idx="2">
                  <c:v>131</c:v>
                </c:pt>
                <c:pt idx="3">
                  <c:v>135</c:v>
                </c:pt>
                <c:pt idx="4">
                  <c:v>160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621-472A-B2F2-0988FFACF490}"/>
            </c:ext>
          </c:extLst>
        </c:ser>
        <c:ser>
          <c:idx val="2"/>
          <c:order val="2"/>
          <c:tx>
            <c:strRef>
              <c:f>'ND4-Q2'!$A$5</c:f>
              <c:strCache>
                <c:ptCount val="1"/>
                <c:pt idx="0">
                  <c:v>SIEK</c:v>
                </c:pt>
              </c:strCache>
            </c:strRef>
          </c:tx>
          <c:cat>
            <c:strRef>
              <c:f>'ND4-Q2'!$E$1:$I$1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'ND4-Q2'!$E$5:$I$5</c:f>
              <c:numCache>
                <c:formatCode>General</c:formatCode>
                <c:ptCount val="5"/>
                <c:pt idx="0">
                  <c:v>140</c:v>
                </c:pt>
                <c:pt idx="1">
                  <c:v>170</c:v>
                </c:pt>
                <c:pt idx="2">
                  <c:v>116</c:v>
                </c:pt>
                <c:pt idx="3">
                  <c:v>122</c:v>
                </c:pt>
                <c:pt idx="4">
                  <c:v>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621-472A-B2F2-0988FFACF490}"/>
            </c:ext>
          </c:extLst>
        </c:ser>
        <c:ser>
          <c:idx val="3"/>
          <c:order val="3"/>
          <c:tx>
            <c:strRef>
              <c:f>'ND4-Q2'!$A$6</c:f>
              <c:strCache>
                <c:ptCount val="1"/>
                <c:pt idx="0">
                  <c:v>SIEL</c:v>
                </c:pt>
              </c:strCache>
            </c:strRef>
          </c:tx>
          <c:cat>
            <c:strRef>
              <c:f>'ND4-Q2'!$E$1:$I$1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'ND4-Q2'!$E$6:$I$6</c:f>
              <c:numCache>
                <c:formatCode>General</c:formatCode>
                <c:ptCount val="5"/>
                <c:pt idx="0">
                  <c:v>88</c:v>
                </c:pt>
                <c:pt idx="1">
                  <c:v>140</c:v>
                </c:pt>
                <c:pt idx="2">
                  <c:v>106</c:v>
                </c:pt>
                <c:pt idx="3">
                  <c:v>101</c:v>
                </c:pt>
                <c:pt idx="4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621-472A-B2F2-0988FFACF490}"/>
            </c:ext>
          </c:extLst>
        </c:ser>
        <c:ser>
          <c:idx val="4"/>
          <c:order val="4"/>
          <c:tx>
            <c:strRef>
              <c:f>'ND4-Q2'!$A$7</c:f>
              <c:strCache>
                <c:ptCount val="1"/>
                <c:pt idx="0">
                  <c:v>DIRT</c:v>
                </c:pt>
              </c:strCache>
            </c:strRef>
          </c:tx>
          <c:cat>
            <c:strRef>
              <c:f>'ND4-Q2'!$E$1:$I$1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'ND4-Q2'!$E$7:$I$7</c:f>
              <c:numCache>
                <c:formatCode>General</c:formatCode>
                <c:ptCount val="5"/>
                <c:pt idx="0">
                  <c:v>87</c:v>
                </c:pt>
                <c:pt idx="1">
                  <c:v>116</c:v>
                </c:pt>
                <c:pt idx="2">
                  <c:v>87</c:v>
                </c:pt>
                <c:pt idx="3">
                  <c:v>114</c:v>
                </c:pt>
                <c:pt idx="4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21-472A-B2F2-0988FFACF490}"/>
            </c:ext>
          </c:extLst>
        </c:ser>
        <c:ser>
          <c:idx val="5"/>
          <c:order val="5"/>
          <c:tx>
            <c:strRef>
              <c:f>'ND4-Q2'!$A$8</c:f>
              <c:strCache>
                <c:ptCount val="1"/>
                <c:pt idx="0">
                  <c:v>ELRM</c:v>
                </c:pt>
              </c:strCache>
            </c:strRef>
          </c:tx>
          <c:cat>
            <c:strRef>
              <c:f>'ND4-Q2'!$E$1:$I$1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'ND4-Q2'!$E$8:$I$8</c:f>
              <c:numCache>
                <c:formatCode>General</c:formatCode>
                <c:ptCount val="5"/>
                <c:pt idx="0">
                  <c:v>89</c:v>
                </c:pt>
                <c:pt idx="1">
                  <c:v>120</c:v>
                </c:pt>
                <c:pt idx="2">
                  <c:v>88</c:v>
                </c:pt>
                <c:pt idx="3">
                  <c:v>118</c:v>
                </c:pt>
                <c:pt idx="4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621-472A-B2F2-0988FFACF490}"/>
            </c:ext>
          </c:extLst>
        </c:ser>
        <c:ser>
          <c:idx val="6"/>
          <c:order val="6"/>
          <c:tx>
            <c:strRef>
              <c:f>'ND4-Q2'!$A$9</c:f>
              <c:strCache>
                <c:ptCount val="1"/>
                <c:pt idx="0">
                  <c:v>TAD2</c:v>
                </c:pt>
              </c:strCache>
            </c:strRef>
          </c:tx>
          <c:cat>
            <c:strRef>
              <c:f>'ND4-Q2'!$E$1:$I$1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'ND4-Q2'!$E$9:$I$9</c:f>
              <c:numCache>
                <c:formatCode>General</c:formatCode>
                <c:ptCount val="5"/>
                <c:pt idx="0">
                  <c:v>76</c:v>
                </c:pt>
                <c:pt idx="1">
                  <c:v>102</c:v>
                </c:pt>
                <c:pt idx="2">
                  <c:v>74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621-472A-B2F2-0988FFACF490}"/>
            </c:ext>
          </c:extLst>
        </c:ser>
        <c:ser>
          <c:idx val="7"/>
          <c:order val="7"/>
          <c:tx>
            <c:strRef>
              <c:f>'ND4-Q2'!$A$10</c:f>
              <c:strCache>
                <c:ptCount val="1"/>
                <c:pt idx="0">
                  <c:v>EMPR</c:v>
                </c:pt>
              </c:strCache>
            </c:strRef>
          </c:tx>
          <c:cat>
            <c:strRef>
              <c:f>'ND4-Q2'!$E$1:$I$1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'ND4-Q2'!$E$10:$I$10</c:f>
              <c:numCache>
                <c:formatCode>General</c:formatCode>
                <c:ptCount val="5"/>
                <c:pt idx="0">
                  <c:v>62</c:v>
                </c:pt>
                <c:pt idx="1">
                  <c:v>78</c:v>
                </c:pt>
                <c:pt idx="2">
                  <c:v>66</c:v>
                </c:pt>
                <c:pt idx="3">
                  <c:v>82</c:v>
                </c:pt>
                <c:pt idx="4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621-472A-B2F2-0988FFACF490}"/>
            </c:ext>
          </c:extLst>
        </c:ser>
        <c:ser>
          <c:idx val="8"/>
          <c:order val="8"/>
          <c:tx>
            <c:strRef>
              <c:f>'ND4-Q2'!$A$11</c:f>
              <c:strCache>
                <c:ptCount val="1"/>
                <c:pt idx="0">
                  <c:v>RMA1</c:v>
                </c:pt>
              </c:strCache>
            </c:strRef>
          </c:tx>
          <c:cat>
            <c:strRef>
              <c:f>'ND4-Q2'!$E$1:$I$1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'ND4-Q2'!$E$11:$I$11</c:f>
              <c:numCache>
                <c:formatCode>General</c:formatCode>
                <c:ptCount val="5"/>
                <c:pt idx="0">
                  <c:v>86</c:v>
                </c:pt>
                <c:pt idx="1">
                  <c:v>77</c:v>
                </c:pt>
                <c:pt idx="2">
                  <c:v>59</c:v>
                </c:pt>
                <c:pt idx="3">
                  <c:v>50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621-472A-B2F2-0988FFACF490}"/>
            </c:ext>
          </c:extLst>
        </c:ser>
        <c:ser>
          <c:idx val="9"/>
          <c:order val="9"/>
          <c:tx>
            <c:strRef>
              <c:f>'ND4-Q2'!$A$12</c:f>
              <c:strCache>
                <c:ptCount val="1"/>
                <c:pt idx="0">
                  <c:v>PRFA</c:v>
                </c:pt>
              </c:strCache>
            </c:strRef>
          </c:tx>
          <c:cat>
            <c:strRef>
              <c:f>'ND4-Q2'!$E$1:$I$1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'ND4-Q2'!$E$12:$I$12</c:f>
              <c:numCache>
                <c:formatCode>General</c:formatCode>
                <c:ptCount val="5"/>
                <c:pt idx="0">
                  <c:v>88</c:v>
                </c:pt>
                <c:pt idx="1">
                  <c:v>99</c:v>
                </c:pt>
                <c:pt idx="2">
                  <c:v>68</c:v>
                </c:pt>
                <c:pt idx="3">
                  <c:v>58</c:v>
                </c:pt>
                <c:pt idx="4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621-472A-B2F2-0988FFACF490}"/>
            </c:ext>
          </c:extLst>
        </c:ser>
        <c:ser>
          <c:idx val="10"/>
          <c:order val="10"/>
          <c:tx>
            <c:strRef>
              <c:f>'ND4-Q2'!$A$13</c:f>
              <c:strCache>
                <c:ptCount val="1"/>
                <c:pt idx="0">
                  <c:v>MAE1</c:v>
                </c:pt>
              </c:strCache>
            </c:strRef>
          </c:tx>
          <c:cat>
            <c:strRef>
              <c:f>'ND4-Q2'!$E$1:$I$1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'ND4-Q2'!$E$13:$I$13</c:f>
              <c:numCache>
                <c:formatCode>General</c:formatCode>
                <c:ptCount val="5"/>
                <c:pt idx="0">
                  <c:v>16</c:v>
                </c:pt>
                <c:pt idx="1">
                  <c:v>27</c:v>
                </c:pt>
                <c:pt idx="2">
                  <c:v>12</c:v>
                </c:pt>
                <c:pt idx="3">
                  <c:v>9</c:v>
                </c:pt>
                <c:pt idx="4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621-472A-B2F2-0988FFACF490}"/>
            </c:ext>
          </c:extLst>
        </c:ser>
        <c:ser>
          <c:idx val="11"/>
          <c:order val="11"/>
          <c:tx>
            <c:strRef>
              <c:f>'ND4-Q2'!$A$14</c:f>
              <c:strCache>
                <c:ptCount val="1"/>
                <c:pt idx="0">
                  <c:v>CIEL</c:v>
                </c:pt>
              </c:strCache>
            </c:strRef>
          </c:tx>
          <c:cat>
            <c:strRef>
              <c:f>'ND4-Q2'!$E$1:$I$1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'ND4-Q2'!$E$14:$I$14</c:f>
              <c:numCache>
                <c:formatCode>General</c:formatCode>
                <c:ptCount val="5"/>
                <c:pt idx="0">
                  <c:v>28</c:v>
                </c:pt>
                <c:pt idx="1">
                  <c:v>21</c:v>
                </c:pt>
                <c:pt idx="2">
                  <c:v>12</c:v>
                </c:pt>
                <c:pt idx="3">
                  <c:v>12</c:v>
                </c:pt>
                <c:pt idx="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621-472A-B2F2-0988FFACF490}"/>
            </c:ext>
          </c:extLst>
        </c:ser>
        <c:ser>
          <c:idx val="12"/>
          <c:order val="12"/>
          <c:tx>
            <c:strRef>
              <c:f>'ND4-Q2'!$A$15</c:f>
              <c:strCache>
                <c:ptCount val="1"/>
                <c:pt idx="0">
                  <c:v>ELEC</c:v>
                </c:pt>
              </c:strCache>
            </c:strRef>
          </c:tx>
          <c:cat>
            <c:strRef>
              <c:f>'ND4-Q2'!$E$1:$I$1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'ND4-Q2'!$E$15:$I$15</c:f>
              <c:numCache>
                <c:formatCode>General</c:formatCode>
                <c:ptCount val="5"/>
                <c:pt idx="0">
                  <c:v>46</c:v>
                </c:pt>
                <c:pt idx="1">
                  <c:v>46</c:v>
                </c:pt>
                <c:pt idx="2">
                  <c:v>25</c:v>
                </c:pt>
                <c:pt idx="3">
                  <c:v>43</c:v>
                </c:pt>
                <c:pt idx="4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621-472A-B2F2-0988FFACF490}"/>
            </c:ext>
          </c:extLst>
        </c:ser>
        <c:ser>
          <c:idx val="13"/>
          <c:order val="13"/>
          <c:tx>
            <c:strRef>
              <c:f>'ND4-Q2'!$A$16</c:f>
              <c:strCache>
                <c:ptCount val="1"/>
                <c:pt idx="0">
                  <c:v>ELDI</c:v>
                </c:pt>
              </c:strCache>
            </c:strRef>
          </c:tx>
          <c:cat>
            <c:strRef>
              <c:f>'ND4-Q2'!$E$1:$I$1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'ND4-Q2'!$E$16:$I$16</c:f>
              <c:numCache>
                <c:formatCode>General</c:formatCode>
                <c:ptCount val="5"/>
                <c:pt idx="0">
                  <c:v>37</c:v>
                </c:pt>
                <c:pt idx="1">
                  <c:v>39</c:v>
                </c:pt>
                <c:pt idx="2">
                  <c:v>25</c:v>
                </c:pt>
                <c:pt idx="3">
                  <c:v>36</c:v>
                </c:pt>
                <c:pt idx="4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621-472A-B2F2-0988FFACF490}"/>
            </c:ext>
          </c:extLst>
        </c:ser>
        <c:marker val="1"/>
        <c:axId val="89755648"/>
        <c:axId val="89757184"/>
      </c:lineChart>
      <c:catAx>
        <c:axId val="89755648"/>
        <c:scaling>
          <c:orientation val="minMax"/>
        </c:scaling>
        <c:axPos val="b"/>
        <c:numFmt formatCode="General" sourceLinked="0"/>
        <c:tickLblPos val="nextTo"/>
        <c:crossAx val="89757184"/>
        <c:crosses val="autoZero"/>
        <c:auto val="1"/>
        <c:lblAlgn val="ctr"/>
        <c:lblOffset val="100"/>
      </c:catAx>
      <c:valAx>
        <c:axId val="89757184"/>
        <c:scaling>
          <c:orientation val="minMax"/>
        </c:scaling>
        <c:axPos val="l"/>
        <c:majorGridlines/>
        <c:numFmt formatCode="General" sourceLinked="1"/>
        <c:tickLblPos val="nextTo"/>
        <c:crossAx val="897556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'ND5-Q1'!$A$3</c:f>
              <c:strCache>
                <c:ptCount val="1"/>
                <c:pt idx="0">
                  <c:v>DIAO</c:v>
                </c:pt>
              </c:strCache>
            </c:strRef>
          </c:tx>
          <c:cat>
            <c:strRef>
              <c:f>'ND5-Q1'!$E$1:$I$1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'ND5-Q1'!$E$3:$I$3</c:f>
              <c:numCache>
                <c:formatCode>General</c:formatCode>
                <c:ptCount val="5"/>
                <c:pt idx="0">
                  <c:v>76</c:v>
                </c:pt>
                <c:pt idx="1">
                  <c:v>76</c:v>
                </c:pt>
                <c:pt idx="2">
                  <c:v>98</c:v>
                </c:pt>
                <c:pt idx="3">
                  <c:v>85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C6-451C-B769-D124EA96704D}"/>
            </c:ext>
          </c:extLst>
        </c:ser>
        <c:ser>
          <c:idx val="1"/>
          <c:order val="1"/>
          <c:tx>
            <c:strRef>
              <c:f>'ND5-Q1'!$A$4</c:f>
              <c:strCache>
                <c:ptCount val="1"/>
                <c:pt idx="0">
                  <c:v>PRFA</c:v>
                </c:pt>
              </c:strCache>
            </c:strRef>
          </c:tx>
          <c:cat>
            <c:strRef>
              <c:f>'ND5-Q1'!$E$1:$I$1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'ND5-Q1'!$E$4:$I$4</c:f>
              <c:numCache>
                <c:formatCode>General</c:formatCode>
                <c:ptCount val="5"/>
                <c:pt idx="0">
                  <c:v>79</c:v>
                </c:pt>
                <c:pt idx="1">
                  <c:v>76</c:v>
                </c:pt>
                <c:pt idx="2">
                  <c:v>95</c:v>
                </c:pt>
                <c:pt idx="3">
                  <c:v>85</c:v>
                </c:pt>
                <c:pt idx="4">
                  <c:v>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C6-451C-B769-D124EA96704D}"/>
            </c:ext>
          </c:extLst>
        </c:ser>
        <c:ser>
          <c:idx val="2"/>
          <c:order val="2"/>
          <c:tx>
            <c:strRef>
              <c:f>'ND5-Q1'!$A$5</c:f>
              <c:strCache>
                <c:ptCount val="1"/>
                <c:pt idx="0">
                  <c:v>SEDI</c:v>
                </c:pt>
              </c:strCache>
            </c:strRef>
          </c:tx>
          <c:cat>
            <c:strRef>
              <c:f>'ND5-Q1'!$E$1:$I$1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'ND5-Q1'!$E$5:$I$5</c:f>
              <c:numCache>
                <c:formatCode>General</c:formatCode>
                <c:ptCount val="5"/>
                <c:pt idx="0">
                  <c:v>77</c:v>
                </c:pt>
                <c:pt idx="1">
                  <c:v>70</c:v>
                </c:pt>
                <c:pt idx="2">
                  <c:v>97</c:v>
                </c:pt>
                <c:pt idx="3">
                  <c:v>110</c:v>
                </c:pt>
                <c:pt idx="4">
                  <c:v>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8C6-451C-B769-D124EA96704D}"/>
            </c:ext>
          </c:extLst>
        </c:ser>
        <c:ser>
          <c:idx val="3"/>
          <c:order val="3"/>
          <c:tx>
            <c:strRef>
              <c:f>'ND5-Q1'!$A$6</c:f>
              <c:strCache>
                <c:ptCount val="1"/>
                <c:pt idx="0">
                  <c:v>DIBA</c:v>
                </c:pt>
              </c:strCache>
            </c:strRef>
          </c:tx>
          <c:cat>
            <c:strRef>
              <c:f>'ND5-Q1'!$E$1:$I$1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'ND5-Q1'!$E$6:$I$6</c:f>
              <c:numCache>
                <c:formatCode>General</c:formatCode>
                <c:ptCount val="5"/>
                <c:pt idx="0">
                  <c:v>71</c:v>
                </c:pt>
                <c:pt idx="1">
                  <c:v>65</c:v>
                </c:pt>
                <c:pt idx="2">
                  <c:v>95</c:v>
                </c:pt>
                <c:pt idx="3">
                  <c:v>76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8C6-451C-B769-D124EA96704D}"/>
            </c:ext>
          </c:extLst>
        </c:ser>
        <c:ser>
          <c:idx val="4"/>
          <c:order val="4"/>
          <c:tx>
            <c:strRef>
              <c:f>'ND5-Q1'!$A$7</c:f>
              <c:strCache>
                <c:ptCount val="1"/>
                <c:pt idx="0">
                  <c:v>DIGR</c:v>
                </c:pt>
              </c:strCache>
            </c:strRef>
          </c:tx>
          <c:cat>
            <c:strRef>
              <c:f>'ND5-Q1'!$E$1:$I$1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'ND5-Q1'!$E$7:$I$7</c:f>
              <c:numCache>
                <c:formatCode>General</c:formatCode>
                <c:ptCount val="5"/>
                <c:pt idx="0">
                  <c:v>92</c:v>
                </c:pt>
                <c:pt idx="1">
                  <c:v>72</c:v>
                </c:pt>
                <c:pt idx="2">
                  <c:v>94</c:v>
                </c:pt>
                <c:pt idx="3">
                  <c:v>76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8C6-451C-B769-D124EA96704D}"/>
            </c:ext>
          </c:extLst>
        </c:ser>
        <c:ser>
          <c:idx val="5"/>
          <c:order val="5"/>
          <c:tx>
            <c:strRef>
              <c:f>'ND5-Q1'!$A$8</c:f>
              <c:strCache>
                <c:ptCount val="1"/>
                <c:pt idx="0">
                  <c:v>ORPR</c:v>
                </c:pt>
              </c:strCache>
            </c:strRef>
          </c:tx>
          <c:cat>
            <c:strRef>
              <c:f>'ND5-Q1'!$E$1:$I$1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'ND5-Q1'!$E$8:$I$8</c:f>
              <c:numCache>
                <c:formatCode>General</c:formatCode>
                <c:ptCount val="5"/>
                <c:pt idx="0">
                  <c:v>97</c:v>
                </c:pt>
                <c:pt idx="1">
                  <c:v>100</c:v>
                </c:pt>
                <c:pt idx="2">
                  <c:v>113</c:v>
                </c:pt>
                <c:pt idx="3">
                  <c:v>84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8C6-451C-B769-D124EA96704D}"/>
            </c:ext>
          </c:extLst>
        </c:ser>
        <c:ser>
          <c:idx val="6"/>
          <c:order val="6"/>
          <c:tx>
            <c:strRef>
              <c:f>'ND5-Q1'!$A$9</c:f>
              <c:strCache>
                <c:ptCount val="1"/>
                <c:pt idx="0">
                  <c:v>TEMA</c:v>
                </c:pt>
              </c:strCache>
            </c:strRef>
          </c:tx>
          <c:cat>
            <c:strRef>
              <c:f>'ND5-Q1'!$E$1:$I$1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'ND5-Q1'!$E$9:$I$9</c:f>
              <c:numCache>
                <c:formatCode>General</c:formatCode>
                <c:ptCount val="5"/>
                <c:pt idx="0">
                  <c:v>124</c:v>
                </c:pt>
                <c:pt idx="1">
                  <c:v>129</c:v>
                </c:pt>
                <c:pt idx="2">
                  <c:v>118</c:v>
                </c:pt>
                <c:pt idx="3">
                  <c:v>90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8C6-451C-B769-D124EA96704D}"/>
            </c:ext>
          </c:extLst>
        </c:ser>
        <c:ser>
          <c:idx val="7"/>
          <c:order val="7"/>
          <c:tx>
            <c:strRef>
              <c:f>'ND5-Q1'!$A$10</c:f>
              <c:strCache>
                <c:ptCount val="1"/>
                <c:pt idx="0">
                  <c:v>MAES</c:v>
                </c:pt>
              </c:strCache>
            </c:strRef>
          </c:tx>
          <c:cat>
            <c:strRef>
              <c:f>'ND5-Q1'!$E$1:$I$1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'ND5-Q1'!$E$10:$I$10</c:f>
              <c:numCache>
                <c:formatCode>General</c:formatCode>
                <c:ptCount val="5"/>
                <c:pt idx="0">
                  <c:v>119</c:v>
                </c:pt>
                <c:pt idx="1">
                  <c:v>92</c:v>
                </c:pt>
                <c:pt idx="2">
                  <c:v>87</c:v>
                </c:pt>
                <c:pt idx="3">
                  <c:v>69</c:v>
                </c:pt>
                <c:pt idx="4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8C6-451C-B769-D124EA96704D}"/>
            </c:ext>
          </c:extLst>
        </c:ser>
        <c:ser>
          <c:idx val="8"/>
          <c:order val="8"/>
          <c:tx>
            <c:strRef>
              <c:f>'ND5-Q1'!$A$11</c:f>
              <c:strCache>
                <c:ptCount val="1"/>
                <c:pt idx="0">
                  <c:v>EXG2</c:v>
                </c:pt>
              </c:strCache>
            </c:strRef>
          </c:tx>
          <c:cat>
            <c:strRef>
              <c:f>'ND5-Q1'!$E$1:$I$1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'ND5-Q1'!$E$11:$I$11</c:f>
              <c:numCache>
                <c:formatCode>General</c:formatCode>
                <c:ptCount val="5"/>
                <c:pt idx="0">
                  <c:v>97</c:v>
                </c:pt>
                <c:pt idx="1">
                  <c:v>73</c:v>
                </c:pt>
                <c:pt idx="2">
                  <c:v>63</c:v>
                </c:pt>
                <c:pt idx="3">
                  <c:v>57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8C6-451C-B769-D124EA96704D}"/>
            </c:ext>
          </c:extLst>
        </c:ser>
        <c:ser>
          <c:idx val="9"/>
          <c:order val="9"/>
          <c:tx>
            <c:strRef>
              <c:f>'ND5-Q1'!$A$12</c:f>
              <c:strCache>
                <c:ptCount val="1"/>
                <c:pt idx="0">
                  <c:v>RMA2</c:v>
                </c:pt>
              </c:strCache>
            </c:strRef>
          </c:tx>
          <c:cat>
            <c:strRef>
              <c:f>'ND5-Q1'!$E$1:$I$1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'ND5-Q1'!$E$12:$I$12</c:f>
              <c:numCache>
                <c:formatCode>General</c:formatCode>
                <c:ptCount val="5"/>
                <c:pt idx="0">
                  <c:v>152</c:v>
                </c:pt>
                <c:pt idx="1">
                  <c:v>121</c:v>
                </c:pt>
                <c:pt idx="2">
                  <c:v>89</c:v>
                </c:pt>
                <c:pt idx="3">
                  <c:v>69</c:v>
                </c:pt>
                <c:pt idx="4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8C6-451C-B769-D124EA96704D}"/>
            </c:ext>
          </c:extLst>
        </c:ser>
        <c:ser>
          <c:idx val="10"/>
          <c:order val="10"/>
          <c:tx>
            <c:strRef>
              <c:f>'ND5-Q1'!$A$13</c:f>
              <c:strCache>
                <c:ptCount val="1"/>
                <c:pt idx="0">
                  <c:v>ELPO</c:v>
                </c:pt>
              </c:strCache>
            </c:strRef>
          </c:tx>
          <c:cat>
            <c:strRef>
              <c:f>'ND5-Q1'!$E$1:$I$1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'ND5-Q1'!$E$13:$I$13</c:f>
              <c:numCache>
                <c:formatCode>General</c:formatCode>
                <c:ptCount val="5"/>
                <c:pt idx="0">
                  <c:v>25</c:v>
                </c:pt>
                <c:pt idx="1">
                  <c:v>12</c:v>
                </c:pt>
                <c:pt idx="2">
                  <c:v>11</c:v>
                </c:pt>
                <c:pt idx="3">
                  <c:v>13</c:v>
                </c:pt>
                <c:pt idx="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8C6-451C-B769-D124EA96704D}"/>
            </c:ext>
          </c:extLst>
        </c:ser>
        <c:ser>
          <c:idx val="11"/>
          <c:order val="11"/>
          <c:tx>
            <c:strRef>
              <c:f>'ND5-Q1'!$A$14</c:f>
              <c:strCache>
                <c:ptCount val="1"/>
                <c:pt idx="0">
                  <c:v>LIEL</c:v>
                </c:pt>
              </c:strCache>
            </c:strRef>
          </c:tx>
          <c:cat>
            <c:strRef>
              <c:f>'ND5-Q1'!$E$1:$I$1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'ND5-Q1'!$E$14:$I$14</c:f>
              <c:numCache>
                <c:formatCode>General</c:formatCode>
                <c:ptCount val="5"/>
                <c:pt idx="0">
                  <c:v>26</c:v>
                </c:pt>
                <c:pt idx="1">
                  <c:v>15</c:v>
                </c:pt>
                <c:pt idx="2">
                  <c:v>13</c:v>
                </c:pt>
                <c:pt idx="3">
                  <c:v>10</c:v>
                </c:pt>
                <c:pt idx="4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8C6-451C-B769-D124EA96704D}"/>
            </c:ext>
          </c:extLst>
        </c:ser>
        <c:ser>
          <c:idx val="12"/>
          <c:order val="12"/>
          <c:tx>
            <c:strRef>
              <c:f>'ND5-Q1'!$A$15</c:f>
              <c:strCache>
                <c:ptCount val="1"/>
                <c:pt idx="0">
                  <c:v>REAU-e</c:v>
                </c:pt>
              </c:strCache>
            </c:strRef>
          </c:tx>
          <c:cat>
            <c:strRef>
              <c:f>'ND5-Q1'!$E$1:$I$1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'ND5-Q1'!$E$15:$I$15</c:f>
              <c:numCache>
                <c:formatCode>General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19</c:v>
                </c:pt>
                <c:pt idx="3">
                  <c:v>11</c:v>
                </c:pt>
                <c:pt idx="4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8C6-451C-B769-D124EA96704D}"/>
            </c:ext>
          </c:extLst>
        </c:ser>
        <c:ser>
          <c:idx val="13"/>
          <c:order val="13"/>
          <c:tx>
            <c:strRef>
              <c:f>'ND5-Q1'!$A$16</c:f>
              <c:strCache>
                <c:ptCount val="1"/>
                <c:pt idx="0">
                  <c:v>MAE2</c:v>
                </c:pt>
              </c:strCache>
            </c:strRef>
          </c:tx>
          <c:cat>
            <c:strRef>
              <c:f>'ND5-Q1'!$E$1:$I$1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'ND5-Q1'!$E$16:$I$16</c:f>
              <c:numCache>
                <c:formatCode>General</c:formatCode>
                <c:ptCount val="5"/>
                <c:pt idx="0">
                  <c:v>35</c:v>
                </c:pt>
                <c:pt idx="1">
                  <c:v>21</c:v>
                </c:pt>
                <c:pt idx="2">
                  <c:v>17</c:v>
                </c:pt>
                <c:pt idx="3">
                  <c:v>13</c:v>
                </c:pt>
                <c:pt idx="4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8C6-451C-B769-D124EA96704D}"/>
            </c:ext>
          </c:extLst>
        </c:ser>
        <c:ser>
          <c:idx val="14"/>
          <c:order val="14"/>
          <c:tx>
            <c:strRef>
              <c:f>'ND5-Q1'!$A$17</c:f>
              <c:strCache>
                <c:ptCount val="1"/>
                <c:pt idx="0">
                  <c:v>AUIN</c:v>
                </c:pt>
              </c:strCache>
            </c:strRef>
          </c:tx>
          <c:cat>
            <c:strRef>
              <c:f>'ND5-Q1'!$E$1:$I$1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'ND5-Q1'!$E$17:$I$17</c:f>
              <c:numCache>
                <c:formatCode>General</c:formatCode>
                <c:ptCount val="5"/>
                <c:pt idx="0">
                  <c:v>28</c:v>
                </c:pt>
                <c:pt idx="1">
                  <c:v>28</c:v>
                </c:pt>
                <c:pt idx="2">
                  <c:v>35</c:v>
                </c:pt>
                <c:pt idx="3">
                  <c:v>21</c:v>
                </c:pt>
                <c:pt idx="4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8C6-451C-B769-D124EA96704D}"/>
            </c:ext>
          </c:extLst>
        </c:ser>
        <c:ser>
          <c:idx val="15"/>
          <c:order val="15"/>
          <c:tx>
            <c:strRef>
              <c:f>'ND5-Q1'!$A$18</c:f>
              <c:strCache>
                <c:ptCount val="1"/>
                <c:pt idx="0">
                  <c:v>ELAN</c:v>
                </c:pt>
              </c:strCache>
            </c:strRef>
          </c:tx>
          <c:cat>
            <c:strRef>
              <c:f>'ND5-Q1'!$E$1:$I$1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'ND5-Q1'!$E$18:$I$18</c:f>
              <c:numCache>
                <c:formatCode>General</c:formatCode>
                <c:ptCount val="5"/>
                <c:pt idx="0">
                  <c:v>37</c:v>
                </c:pt>
                <c:pt idx="1">
                  <c:v>25</c:v>
                </c:pt>
                <c:pt idx="2">
                  <c:v>30</c:v>
                </c:pt>
                <c:pt idx="3">
                  <c:v>26</c:v>
                </c:pt>
                <c:pt idx="4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8C6-451C-B769-D124EA96704D}"/>
            </c:ext>
          </c:extLst>
        </c:ser>
        <c:ser>
          <c:idx val="16"/>
          <c:order val="16"/>
          <c:tx>
            <c:strRef>
              <c:f>'ND5-Q1'!$A$19</c:f>
              <c:strCache>
                <c:ptCount val="1"/>
                <c:pt idx="0">
                  <c:v>SIDI</c:v>
                </c:pt>
              </c:strCache>
            </c:strRef>
          </c:tx>
          <c:cat>
            <c:strRef>
              <c:f>'ND5-Q1'!$E$1:$I$1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'ND5-Q1'!$E$19:$I$19</c:f>
              <c:numCache>
                <c:formatCode>General</c:formatCode>
                <c:ptCount val="5"/>
                <c:pt idx="0">
                  <c:v>37</c:v>
                </c:pt>
                <c:pt idx="1">
                  <c:v>28</c:v>
                </c:pt>
                <c:pt idx="2">
                  <c:v>32</c:v>
                </c:pt>
                <c:pt idx="3">
                  <c:v>29</c:v>
                </c:pt>
                <c:pt idx="4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38C6-451C-B769-D124EA96704D}"/>
            </c:ext>
          </c:extLst>
        </c:ser>
        <c:ser>
          <c:idx val="17"/>
          <c:order val="17"/>
          <c:tx>
            <c:strRef>
              <c:f>'ND5-Q1'!$A$20</c:f>
              <c:strCache>
                <c:ptCount val="1"/>
                <c:pt idx="0">
                  <c:v>REAU-k</c:v>
                </c:pt>
              </c:strCache>
            </c:strRef>
          </c:tx>
          <c:cat>
            <c:strRef>
              <c:f>'ND5-Q1'!$E$1:$I$1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'ND5-Q1'!$E$20:$I$20</c:f>
              <c:numCache>
                <c:formatCode>General</c:formatCode>
                <c:ptCount val="5"/>
                <c:pt idx="0">
                  <c:v>44</c:v>
                </c:pt>
                <c:pt idx="1">
                  <c:v>29</c:v>
                </c:pt>
                <c:pt idx="2">
                  <c:v>38</c:v>
                </c:pt>
                <c:pt idx="3">
                  <c:v>23</c:v>
                </c:pt>
                <c:pt idx="4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38C6-451C-B769-D124EA96704D}"/>
            </c:ext>
          </c:extLst>
        </c:ser>
        <c:marker val="1"/>
        <c:axId val="90020096"/>
        <c:axId val="90054656"/>
      </c:lineChart>
      <c:catAx>
        <c:axId val="90020096"/>
        <c:scaling>
          <c:orientation val="minMax"/>
        </c:scaling>
        <c:axPos val="b"/>
        <c:numFmt formatCode="General" sourceLinked="0"/>
        <c:tickLblPos val="nextTo"/>
        <c:crossAx val="90054656"/>
        <c:crosses val="autoZero"/>
        <c:auto val="1"/>
        <c:lblAlgn val="ctr"/>
        <c:lblOffset val="100"/>
      </c:catAx>
      <c:valAx>
        <c:axId val="90054656"/>
        <c:scaling>
          <c:orientation val="minMax"/>
        </c:scaling>
        <c:axPos val="l"/>
        <c:majorGridlines/>
        <c:numFmt formatCode="General" sourceLinked="1"/>
        <c:tickLblPos val="nextTo"/>
        <c:crossAx val="9002009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'ND6-Q2'!$A$3</c:f>
              <c:strCache>
                <c:ptCount val="1"/>
                <c:pt idx="0">
                  <c:v>GEPR</c:v>
                </c:pt>
              </c:strCache>
            </c:strRef>
          </c:tx>
          <c:cat>
            <c:strRef>
              <c:f>'ND6-Q2'!$E$1:$I$1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'ND6-Q2'!$E$3:$I$3</c:f>
              <c:numCache>
                <c:formatCode>General</c:formatCode>
                <c:ptCount val="5"/>
                <c:pt idx="0">
                  <c:v>77</c:v>
                </c:pt>
                <c:pt idx="1">
                  <c:v>68</c:v>
                </c:pt>
                <c:pt idx="2">
                  <c:v>85</c:v>
                </c:pt>
                <c:pt idx="3">
                  <c:v>73</c:v>
                </c:pt>
                <c:pt idx="4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6F-4CD6-B4CF-9CDB461A4EC6}"/>
            </c:ext>
          </c:extLst>
        </c:ser>
        <c:ser>
          <c:idx val="1"/>
          <c:order val="1"/>
          <c:tx>
            <c:strRef>
              <c:f>'ND6-Q2'!$A$4</c:f>
              <c:strCache>
                <c:ptCount val="1"/>
                <c:pt idx="0">
                  <c:v>DIPR</c:v>
                </c:pt>
              </c:strCache>
            </c:strRef>
          </c:tx>
          <c:cat>
            <c:strRef>
              <c:f>'ND6-Q2'!$E$1:$I$1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'ND6-Q2'!$E$4:$I$4</c:f>
              <c:numCache>
                <c:formatCode>General</c:formatCode>
                <c:ptCount val="5"/>
                <c:pt idx="0">
                  <c:v>85</c:v>
                </c:pt>
                <c:pt idx="1">
                  <c:v>72</c:v>
                </c:pt>
                <c:pt idx="2">
                  <c:v>101</c:v>
                </c:pt>
                <c:pt idx="3">
                  <c:v>74</c:v>
                </c:pt>
                <c:pt idx="4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6F-4CD6-B4CF-9CDB461A4EC6}"/>
            </c:ext>
          </c:extLst>
        </c:ser>
        <c:ser>
          <c:idx val="2"/>
          <c:order val="2"/>
          <c:tx>
            <c:strRef>
              <c:f>'ND6-Q2'!$A$5</c:f>
              <c:strCache>
                <c:ptCount val="1"/>
                <c:pt idx="0">
                  <c:v>DIME</c:v>
                </c:pt>
              </c:strCache>
            </c:strRef>
          </c:tx>
          <c:cat>
            <c:strRef>
              <c:f>'ND6-Q2'!$E$1:$I$1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'ND6-Q2'!$E$5:$I$5</c:f>
              <c:numCache>
                <c:formatCode>General</c:formatCode>
                <c:ptCount val="5"/>
                <c:pt idx="0">
                  <c:v>132</c:v>
                </c:pt>
                <c:pt idx="1">
                  <c:v>121</c:v>
                </c:pt>
                <c:pt idx="2">
                  <c:v>140</c:v>
                </c:pt>
                <c:pt idx="3">
                  <c:v>101</c:v>
                </c:pt>
                <c:pt idx="4">
                  <c:v>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6F-4CD6-B4CF-9CDB461A4EC6}"/>
            </c:ext>
          </c:extLst>
        </c:ser>
        <c:ser>
          <c:idx val="3"/>
          <c:order val="3"/>
          <c:tx>
            <c:strRef>
              <c:f>'ND6-Q2'!$A$6</c:f>
              <c:strCache>
                <c:ptCount val="1"/>
                <c:pt idx="0">
                  <c:v>MEDI</c:v>
                </c:pt>
              </c:strCache>
            </c:strRef>
          </c:tx>
          <c:cat>
            <c:strRef>
              <c:f>'ND6-Q2'!$E$1:$I$1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'ND6-Q2'!$E$6:$I$6</c:f>
              <c:numCache>
                <c:formatCode>General</c:formatCode>
                <c:ptCount val="5"/>
                <c:pt idx="0">
                  <c:v>73</c:v>
                </c:pt>
                <c:pt idx="1">
                  <c:v>66</c:v>
                </c:pt>
                <c:pt idx="2">
                  <c:v>98</c:v>
                </c:pt>
                <c:pt idx="3">
                  <c:v>66</c:v>
                </c:pt>
                <c:pt idx="4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D6F-4CD6-B4CF-9CDB461A4EC6}"/>
            </c:ext>
          </c:extLst>
        </c:ser>
        <c:ser>
          <c:idx val="4"/>
          <c:order val="4"/>
          <c:tx>
            <c:strRef>
              <c:f>'ND6-Q2'!$A$7</c:f>
              <c:strCache>
                <c:ptCount val="1"/>
                <c:pt idx="0">
                  <c:v>TAD3</c:v>
                </c:pt>
              </c:strCache>
            </c:strRef>
          </c:tx>
          <c:cat>
            <c:strRef>
              <c:f>'ND6-Q2'!$E$1:$I$1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'ND6-Q2'!$E$7:$I$7</c:f>
              <c:numCache>
                <c:formatCode>General</c:formatCode>
                <c:ptCount val="5"/>
                <c:pt idx="0">
                  <c:v>74</c:v>
                </c:pt>
                <c:pt idx="1">
                  <c:v>65</c:v>
                </c:pt>
                <c:pt idx="2">
                  <c:v>93</c:v>
                </c:pt>
                <c:pt idx="3">
                  <c:v>76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D6F-4CD6-B4CF-9CDB461A4EC6}"/>
            </c:ext>
          </c:extLst>
        </c:ser>
        <c:ser>
          <c:idx val="5"/>
          <c:order val="5"/>
          <c:tx>
            <c:strRef>
              <c:f>'ND6-Q2'!$A$8</c:f>
              <c:strCache>
                <c:ptCount val="1"/>
                <c:pt idx="0">
                  <c:v>DIMA</c:v>
                </c:pt>
              </c:strCache>
            </c:strRef>
          </c:tx>
          <c:cat>
            <c:strRef>
              <c:f>'ND6-Q2'!$E$1:$I$1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'ND6-Q2'!$E$8:$I$8</c:f>
              <c:numCache>
                <c:formatCode>General</c:formatCode>
                <c:ptCount val="5"/>
                <c:pt idx="0">
                  <c:v>127</c:v>
                </c:pt>
                <c:pt idx="1">
                  <c:v>128</c:v>
                </c:pt>
                <c:pt idx="2">
                  <c:v>130</c:v>
                </c:pt>
                <c:pt idx="3">
                  <c:v>102</c:v>
                </c:pt>
                <c:pt idx="4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D6F-4CD6-B4CF-9CDB461A4EC6}"/>
            </c:ext>
          </c:extLst>
        </c:ser>
        <c:ser>
          <c:idx val="6"/>
          <c:order val="6"/>
          <c:tx>
            <c:strRef>
              <c:f>'ND6-Q2'!$A$9</c:f>
              <c:strCache>
                <c:ptCount val="1"/>
                <c:pt idx="0">
                  <c:v>ETER</c:v>
                </c:pt>
              </c:strCache>
            </c:strRef>
          </c:tx>
          <c:cat>
            <c:strRef>
              <c:f>'ND6-Q2'!$E$1:$I$1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'ND6-Q2'!$E$9:$I$9</c:f>
              <c:numCache>
                <c:formatCode>General</c:formatCode>
                <c:ptCount val="5"/>
                <c:pt idx="0">
                  <c:v>78</c:v>
                </c:pt>
                <c:pt idx="1">
                  <c:v>69</c:v>
                </c:pt>
                <c:pt idx="2">
                  <c:v>73</c:v>
                </c:pt>
                <c:pt idx="3">
                  <c:v>75</c:v>
                </c:pt>
                <c:pt idx="4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D6F-4CD6-B4CF-9CDB461A4EC6}"/>
            </c:ext>
          </c:extLst>
        </c:ser>
        <c:ser>
          <c:idx val="7"/>
          <c:order val="7"/>
          <c:tx>
            <c:strRef>
              <c:f>'ND6-Q2'!$A$10</c:f>
              <c:strCache>
                <c:ptCount val="1"/>
                <c:pt idx="0">
                  <c:v>ENFL</c:v>
                </c:pt>
              </c:strCache>
            </c:strRef>
          </c:tx>
          <c:cat>
            <c:strRef>
              <c:f>'ND6-Q2'!$E$1:$I$1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'ND6-Q2'!$E$10:$I$10</c:f>
              <c:numCache>
                <c:formatCode>General</c:formatCode>
                <c:ptCount val="5"/>
                <c:pt idx="0">
                  <c:v>93</c:v>
                </c:pt>
                <c:pt idx="1">
                  <c:v>76</c:v>
                </c:pt>
                <c:pt idx="2">
                  <c:v>87</c:v>
                </c:pt>
                <c:pt idx="3">
                  <c:v>85</c:v>
                </c:pt>
                <c:pt idx="4">
                  <c:v>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D6F-4CD6-B4CF-9CDB461A4EC6}"/>
            </c:ext>
          </c:extLst>
        </c:ser>
        <c:ser>
          <c:idx val="8"/>
          <c:order val="8"/>
          <c:tx>
            <c:strRef>
              <c:f>'ND6-Q2'!$A$11</c:f>
              <c:strCache>
                <c:ptCount val="1"/>
                <c:pt idx="0">
                  <c:v>ESCI</c:v>
                </c:pt>
              </c:strCache>
            </c:strRef>
          </c:tx>
          <c:cat>
            <c:strRef>
              <c:f>'ND6-Q2'!$E$1:$I$1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'ND6-Q2'!$E$11:$I$11</c:f>
              <c:numCache>
                <c:formatCode>General</c:formatCode>
                <c:ptCount val="5"/>
                <c:pt idx="0">
                  <c:v>94</c:v>
                </c:pt>
                <c:pt idx="1">
                  <c:v>85</c:v>
                </c:pt>
                <c:pt idx="2">
                  <c:v>67</c:v>
                </c:pt>
                <c:pt idx="3">
                  <c:v>79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D6F-4CD6-B4CF-9CDB461A4EC6}"/>
            </c:ext>
          </c:extLst>
        </c:ser>
        <c:ser>
          <c:idx val="9"/>
          <c:order val="9"/>
          <c:tx>
            <c:strRef>
              <c:f>'ND6-Q2'!$A$12</c:f>
              <c:strCache>
                <c:ptCount val="1"/>
                <c:pt idx="0">
                  <c:v>DSAO</c:v>
                </c:pt>
              </c:strCache>
            </c:strRef>
          </c:tx>
          <c:cat>
            <c:strRef>
              <c:f>'ND6-Q2'!$E$1:$I$1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'ND6-Q2'!$E$12:$I$12</c:f>
              <c:numCache>
                <c:formatCode>General</c:formatCode>
                <c:ptCount val="5"/>
                <c:pt idx="0">
                  <c:v>82</c:v>
                </c:pt>
                <c:pt idx="1">
                  <c:v>51</c:v>
                </c:pt>
                <c:pt idx="2">
                  <c:v>63</c:v>
                </c:pt>
                <c:pt idx="3">
                  <c:v>53</c:v>
                </c:pt>
                <c:pt idx="4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D6F-4CD6-B4CF-9CDB461A4EC6}"/>
            </c:ext>
          </c:extLst>
        </c:ser>
        <c:ser>
          <c:idx val="10"/>
          <c:order val="10"/>
          <c:tx>
            <c:strRef>
              <c:f>'ND6-Q2'!$A$13</c:f>
              <c:strCache>
                <c:ptCount val="1"/>
                <c:pt idx="0">
                  <c:v>IEAI</c:v>
                </c:pt>
              </c:strCache>
            </c:strRef>
          </c:tx>
          <c:cat>
            <c:strRef>
              <c:f>'ND6-Q2'!$E$1:$I$1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'ND6-Q2'!$E$13:$I$13</c:f>
              <c:numCache>
                <c:formatCode>General</c:formatCode>
                <c:ptCount val="5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5</c:v>
                </c:pt>
                <c:pt idx="4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D6F-4CD6-B4CF-9CDB461A4EC6}"/>
            </c:ext>
          </c:extLst>
        </c:ser>
        <c:ser>
          <c:idx val="11"/>
          <c:order val="11"/>
          <c:tx>
            <c:strRef>
              <c:f>'ND6-Q2'!$A$14</c:f>
              <c:strCache>
                <c:ptCount val="1"/>
                <c:pt idx="0">
                  <c:v>CEER</c:v>
                </c:pt>
              </c:strCache>
            </c:strRef>
          </c:tx>
          <c:cat>
            <c:strRef>
              <c:f>'ND6-Q2'!$E$1:$I$1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'ND6-Q2'!$E$14:$I$14</c:f>
              <c:numCache>
                <c:formatCode>General</c:formatCode>
                <c:ptCount val="5"/>
                <c:pt idx="0">
                  <c:v>17</c:v>
                </c:pt>
                <c:pt idx="1">
                  <c:v>12</c:v>
                </c:pt>
                <c:pt idx="2">
                  <c:v>9</c:v>
                </c:pt>
                <c:pt idx="3">
                  <c:v>9</c:v>
                </c:pt>
                <c:pt idx="4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D6F-4CD6-B4CF-9CDB461A4EC6}"/>
            </c:ext>
          </c:extLst>
        </c:ser>
        <c:ser>
          <c:idx val="12"/>
          <c:order val="12"/>
          <c:tx>
            <c:strRef>
              <c:f>'ND6-Q2'!$A$15</c:f>
              <c:strCache>
                <c:ptCount val="1"/>
                <c:pt idx="0">
                  <c:v>INEL</c:v>
                </c:pt>
              </c:strCache>
            </c:strRef>
          </c:tx>
          <c:cat>
            <c:strRef>
              <c:f>'ND6-Q2'!$E$1:$I$1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'ND6-Q2'!$E$15:$I$15</c:f>
              <c:numCache>
                <c:formatCode>General</c:formatCode>
                <c:ptCount val="5"/>
                <c:pt idx="0">
                  <c:v>13</c:v>
                </c:pt>
                <c:pt idx="1">
                  <c:v>28</c:v>
                </c:pt>
                <c:pt idx="2">
                  <c:v>11</c:v>
                </c:pt>
                <c:pt idx="3">
                  <c:v>7</c:v>
                </c:pt>
                <c:pt idx="4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D6F-4CD6-B4CF-9CDB461A4EC6}"/>
            </c:ext>
          </c:extLst>
        </c:ser>
        <c:ser>
          <c:idx val="13"/>
          <c:order val="13"/>
          <c:tx>
            <c:strRef>
              <c:f>'ND6-Q2'!$A$16</c:f>
              <c:strCache>
                <c:ptCount val="1"/>
                <c:pt idx="0">
                  <c:v>SIEP</c:v>
                </c:pt>
              </c:strCache>
            </c:strRef>
          </c:tx>
          <c:cat>
            <c:strRef>
              <c:f>'ND6-Q2'!$E$1:$I$1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'ND6-Q2'!$E$16:$I$16</c:f>
              <c:numCache>
                <c:formatCode>General</c:formatCode>
                <c:ptCount val="5"/>
                <c:pt idx="0">
                  <c:v>32</c:v>
                </c:pt>
                <c:pt idx="1">
                  <c:v>18</c:v>
                </c:pt>
                <c:pt idx="2">
                  <c:v>17</c:v>
                </c:pt>
                <c:pt idx="3">
                  <c:v>8</c:v>
                </c:pt>
                <c:pt idx="4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D6F-4CD6-B4CF-9CDB461A4EC6}"/>
            </c:ext>
          </c:extLst>
        </c:ser>
        <c:ser>
          <c:idx val="14"/>
          <c:order val="14"/>
          <c:tx>
            <c:strRef>
              <c:f>'ND6-Q2'!$A$17</c:f>
              <c:strCache>
                <c:ptCount val="1"/>
                <c:pt idx="0">
                  <c:v>ACEL</c:v>
                </c:pt>
              </c:strCache>
            </c:strRef>
          </c:tx>
          <c:cat>
            <c:strRef>
              <c:f>'ND6-Q2'!$E$1:$I$1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'ND6-Q2'!$E$17:$I$17</c:f>
              <c:numCache>
                <c:formatCode>General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D6F-4CD6-B4CF-9CDB461A4EC6}"/>
            </c:ext>
          </c:extLst>
        </c:ser>
        <c:ser>
          <c:idx val="15"/>
          <c:order val="15"/>
          <c:tx>
            <c:strRef>
              <c:f>'ND6-Q2'!$A$18</c:f>
              <c:strCache>
                <c:ptCount val="1"/>
                <c:pt idx="0">
                  <c:v>ININ</c:v>
                </c:pt>
              </c:strCache>
            </c:strRef>
          </c:tx>
          <c:cat>
            <c:strRef>
              <c:f>'ND6-Q2'!$E$1:$I$1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'ND6-Q2'!$E$18:$I$18</c:f>
              <c:numCache>
                <c:formatCode>General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33</c:v>
                </c:pt>
                <c:pt idx="3">
                  <c:v>19</c:v>
                </c:pt>
                <c:pt idx="4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D6F-4CD6-B4CF-9CDB461A4EC6}"/>
            </c:ext>
          </c:extLst>
        </c:ser>
        <c:ser>
          <c:idx val="16"/>
          <c:order val="16"/>
          <c:tx>
            <c:strRef>
              <c:f>'ND6-Q2'!$A$19</c:f>
              <c:strCache>
                <c:ptCount val="1"/>
                <c:pt idx="0">
                  <c:v>ELPO</c:v>
                </c:pt>
              </c:strCache>
            </c:strRef>
          </c:tx>
          <c:cat>
            <c:strRef>
              <c:f>'ND6-Q2'!$E$1:$I$1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'ND6-Q2'!$E$19:$I$19</c:f>
              <c:numCache>
                <c:formatCode>General</c:formatCode>
                <c:ptCount val="5"/>
                <c:pt idx="0">
                  <c:v>35</c:v>
                </c:pt>
                <c:pt idx="1">
                  <c:v>33</c:v>
                </c:pt>
                <c:pt idx="2">
                  <c:v>32</c:v>
                </c:pt>
                <c:pt idx="3">
                  <c:v>19</c:v>
                </c:pt>
                <c:pt idx="4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ED6F-4CD6-B4CF-9CDB461A4EC6}"/>
            </c:ext>
          </c:extLst>
        </c:ser>
        <c:ser>
          <c:idx val="17"/>
          <c:order val="17"/>
          <c:tx>
            <c:strRef>
              <c:f>'ND6-Q2'!$A$20</c:f>
              <c:strCache>
                <c:ptCount val="1"/>
                <c:pt idx="0">
                  <c:v>INEL</c:v>
                </c:pt>
              </c:strCache>
            </c:strRef>
          </c:tx>
          <c:cat>
            <c:strRef>
              <c:f>'ND6-Q2'!$E$1:$I$1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'ND6-Q2'!$E$20:$I$20</c:f>
              <c:numCache>
                <c:formatCode>General</c:formatCode>
                <c:ptCount val="5"/>
                <c:pt idx="0">
                  <c:v>35</c:v>
                </c:pt>
                <c:pt idx="1">
                  <c:v>15</c:v>
                </c:pt>
                <c:pt idx="2">
                  <c:v>38</c:v>
                </c:pt>
                <c:pt idx="3">
                  <c:v>17</c:v>
                </c:pt>
                <c:pt idx="4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D6F-4CD6-B4CF-9CDB461A4EC6}"/>
            </c:ext>
          </c:extLst>
        </c:ser>
        <c:ser>
          <c:idx val="18"/>
          <c:order val="18"/>
          <c:tx>
            <c:strRef>
              <c:f>'ND6-Q2'!$A$21</c:f>
              <c:strCache>
                <c:ptCount val="1"/>
                <c:pt idx="0">
                  <c:v>SIRO</c:v>
                </c:pt>
              </c:strCache>
            </c:strRef>
          </c:tx>
          <c:cat>
            <c:strRef>
              <c:f>'ND6-Q2'!$E$1:$I$1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'ND6-Q2'!$E$21:$I$21</c:f>
              <c:numCache>
                <c:formatCode>General</c:formatCode>
                <c:ptCount val="5"/>
                <c:pt idx="0">
                  <c:v>34</c:v>
                </c:pt>
                <c:pt idx="1">
                  <c:v>33</c:v>
                </c:pt>
                <c:pt idx="2">
                  <c:v>31</c:v>
                </c:pt>
                <c:pt idx="3">
                  <c:v>17</c:v>
                </c:pt>
                <c:pt idx="4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ED6F-4CD6-B4CF-9CDB461A4EC6}"/>
            </c:ext>
          </c:extLst>
        </c:ser>
        <c:ser>
          <c:idx val="19"/>
          <c:order val="19"/>
          <c:tx>
            <c:strRef>
              <c:f>'ND6-Q2'!$A$22</c:f>
              <c:strCache>
                <c:ptCount val="1"/>
                <c:pt idx="0">
                  <c:v>ENCO</c:v>
                </c:pt>
              </c:strCache>
            </c:strRef>
          </c:tx>
          <c:cat>
            <c:strRef>
              <c:f>'ND6-Q2'!$E$1:$I$1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'ND6-Q2'!$E$22:$I$22</c:f>
              <c:numCache>
                <c:formatCode>General</c:formatCode>
                <c:ptCount val="5"/>
                <c:pt idx="0">
                  <c:v>46</c:v>
                </c:pt>
                <c:pt idx="1">
                  <c:v>30</c:v>
                </c:pt>
                <c:pt idx="2">
                  <c:v>44</c:v>
                </c:pt>
                <c:pt idx="3">
                  <c:v>20</c:v>
                </c:pt>
                <c:pt idx="4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D6F-4CD6-B4CF-9CDB461A4EC6}"/>
            </c:ext>
          </c:extLst>
        </c:ser>
        <c:marker val="1"/>
        <c:axId val="91089920"/>
        <c:axId val="91284224"/>
      </c:lineChart>
      <c:catAx>
        <c:axId val="91089920"/>
        <c:scaling>
          <c:orientation val="minMax"/>
        </c:scaling>
        <c:axPos val="b"/>
        <c:numFmt formatCode="General" sourceLinked="0"/>
        <c:tickLblPos val="nextTo"/>
        <c:crossAx val="91284224"/>
        <c:crosses val="autoZero"/>
        <c:auto val="1"/>
        <c:lblAlgn val="ctr"/>
        <c:lblOffset val="100"/>
      </c:catAx>
      <c:valAx>
        <c:axId val="91284224"/>
        <c:scaling>
          <c:orientation val="minMax"/>
        </c:scaling>
        <c:axPos val="l"/>
        <c:majorGridlines/>
        <c:numFmt formatCode="General" sourceLinked="1"/>
        <c:tickLblPos val="nextTo"/>
        <c:crossAx val="910899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'I-1 Q1'!$A$3</c:f>
              <c:strCache>
                <c:ptCount val="1"/>
                <c:pt idx="0">
                  <c:v>FOMA</c:v>
                </c:pt>
              </c:strCache>
            </c:strRef>
          </c:tx>
          <c:cat>
            <c:strRef>
              <c:f>'I-1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'I-1 Q1'!$E$3:$I$3</c:f>
              <c:numCache>
                <c:formatCode>General</c:formatCode>
                <c:ptCount val="5"/>
                <c:pt idx="0">
                  <c:v>63</c:v>
                </c:pt>
                <c:pt idx="1">
                  <c:v>55</c:v>
                </c:pt>
                <c:pt idx="2">
                  <c:v>66</c:v>
                </c:pt>
                <c:pt idx="3">
                  <c:v>51</c:v>
                </c:pt>
                <c:pt idx="4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AD-4C42-8D69-A61928504E5E}"/>
            </c:ext>
          </c:extLst>
        </c:ser>
        <c:ser>
          <c:idx val="1"/>
          <c:order val="1"/>
          <c:tx>
            <c:strRef>
              <c:f>'I-1 Q1'!$A$4</c:f>
              <c:strCache>
                <c:ptCount val="1"/>
                <c:pt idx="0">
                  <c:v>FISI</c:v>
                </c:pt>
              </c:strCache>
            </c:strRef>
          </c:tx>
          <c:cat>
            <c:strRef>
              <c:f>'I-1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'I-1 Q1'!$E$4:$I$4</c:f>
              <c:numCache>
                <c:formatCode>General</c:formatCode>
                <c:ptCount val="5"/>
                <c:pt idx="0">
                  <c:v>79</c:v>
                </c:pt>
                <c:pt idx="1">
                  <c:v>57</c:v>
                </c:pt>
                <c:pt idx="2">
                  <c:v>69</c:v>
                </c:pt>
                <c:pt idx="3">
                  <c:v>52</c:v>
                </c:pt>
                <c:pt idx="4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AD-4C42-8D69-A61928504E5E}"/>
            </c:ext>
          </c:extLst>
        </c:ser>
        <c:ser>
          <c:idx val="2"/>
          <c:order val="2"/>
          <c:tx>
            <c:strRef>
              <c:f>'I-1 Q1'!$A$5</c:f>
              <c:strCache>
                <c:ptCount val="1"/>
                <c:pt idx="0">
                  <c:v>FOPR</c:v>
                </c:pt>
              </c:strCache>
            </c:strRef>
          </c:tx>
          <c:cat>
            <c:strRef>
              <c:f>'I-1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'I-1 Q1'!$E$5:$I$5</c:f>
              <c:numCache>
                <c:formatCode>General</c:formatCode>
                <c:ptCount val="5"/>
                <c:pt idx="0">
                  <c:v>68</c:v>
                </c:pt>
                <c:pt idx="1">
                  <c:v>62</c:v>
                </c:pt>
                <c:pt idx="2">
                  <c:v>72</c:v>
                </c:pt>
                <c:pt idx="3">
                  <c:v>56</c:v>
                </c:pt>
                <c:pt idx="4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AD-4C42-8D69-A61928504E5E}"/>
            </c:ext>
          </c:extLst>
        </c:ser>
        <c:ser>
          <c:idx val="3"/>
          <c:order val="3"/>
          <c:tx>
            <c:strRef>
              <c:f>'I-1 Q1'!$A$6</c:f>
              <c:strCache>
                <c:ptCount val="1"/>
                <c:pt idx="0">
                  <c:v>INCO</c:v>
                </c:pt>
              </c:strCache>
            </c:strRef>
          </c:tx>
          <c:cat>
            <c:strRef>
              <c:f>'I-1 Q1'!$E$1:$I$1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'I-1 Q1'!$E$6:$I$6</c:f>
              <c:numCache>
                <c:formatCode>General</c:formatCode>
                <c:ptCount val="5"/>
                <c:pt idx="0">
                  <c:v>69</c:v>
                </c:pt>
                <c:pt idx="1">
                  <c:v>60</c:v>
                </c:pt>
                <c:pt idx="2">
                  <c:v>71</c:v>
                </c:pt>
                <c:pt idx="3">
                  <c:v>55</c:v>
                </c:pt>
                <c:pt idx="4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2AD-4C42-8D69-A61928504E5E}"/>
            </c:ext>
          </c:extLst>
        </c:ser>
        <c:marker val="1"/>
        <c:axId val="112521984"/>
        <c:axId val="112523520"/>
      </c:lineChart>
      <c:catAx>
        <c:axId val="112521984"/>
        <c:scaling>
          <c:orientation val="minMax"/>
        </c:scaling>
        <c:axPos val="b"/>
        <c:numFmt formatCode="General" sourceLinked="0"/>
        <c:tickLblPos val="nextTo"/>
        <c:crossAx val="112523520"/>
        <c:crosses val="autoZero"/>
        <c:auto val="1"/>
        <c:lblAlgn val="ctr"/>
        <c:lblOffset val="100"/>
      </c:catAx>
      <c:valAx>
        <c:axId val="112523520"/>
        <c:scaling>
          <c:orientation val="minMax"/>
        </c:scaling>
        <c:axPos val="l"/>
        <c:majorGridlines/>
        <c:numFmt formatCode="General" sourceLinked="1"/>
        <c:tickLblPos val="nextTo"/>
        <c:crossAx val="1125219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190499</xdr:colOff>
      <xdr:row>0</xdr:row>
      <xdr:rowOff>114301</xdr:rowOff>
    </xdr:from>
    <xdr:to>
      <xdr:col>18</xdr:col>
      <xdr:colOff>523874</xdr:colOff>
      <xdr:row>14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161926</xdr:colOff>
      <xdr:row>0</xdr:row>
      <xdr:rowOff>76200</xdr:rowOff>
    </xdr:from>
    <xdr:to>
      <xdr:col>17</xdr:col>
      <xdr:colOff>600076</xdr:colOff>
      <xdr:row>14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0</xdr:row>
      <xdr:rowOff>85726</xdr:rowOff>
    </xdr:from>
    <xdr:to>
      <xdr:col>18</xdr:col>
      <xdr:colOff>361950</xdr:colOff>
      <xdr:row>13</xdr:row>
      <xdr:rowOff>152401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171451</xdr:colOff>
      <xdr:row>0</xdr:row>
      <xdr:rowOff>47625</xdr:rowOff>
    </xdr:from>
    <xdr:to>
      <xdr:col>17</xdr:col>
      <xdr:colOff>847726</xdr:colOff>
      <xdr:row>14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0</xdr:row>
      <xdr:rowOff>76199</xdr:rowOff>
    </xdr:from>
    <xdr:to>
      <xdr:col>17</xdr:col>
      <xdr:colOff>647700</xdr:colOff>
      <xdr:row>14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0</xdr:row>
      <xdr:rowOff>161925</xdr:rowOff>
    </xdr:from>
    <xdr:to>
      <xdr:col>18</xdr:col>
      <xdr:colOff>447675</xdr:colOff>
      <xdr:row>12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0</xdr:row>
      <xdr:rowOff>47625</xdr:rowOff>
    </xdr:from>
    <xdr:to>
      <xdr:col>18</xdr:col>
      <xdr:colOff>514350</xdr:colOff>
      <xdr:row>17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171450</xdr:colOff>
      <xdr:row>0</xdr:row>
      <xdr:rowOff>123825</xdr:rowOff>
    </xdr:from>
    <xdr:to>
      <xdr:col>18</xdr:col>
      <xdr:colOff>485775</xdr:colOff>
      <xdr:row>17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0</xdr:row>
      <xdr:rowOff>95249</xdr:rowOff>
    </xdr:from>
    <xdr:to>
      <xdr:col>18</xdr:col>
      <xdr:colOff>438150</xdr:colOff>
      <xdr:row>20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238125</xdr:colOff>
      <xdr:row>0</xdr:row>
      <xdr:rowOff>180975</xdr:rowOff>
    </xdr:from>
    <xdr:to>
      <xdr:col>18</xdr:col>
      <xdr:colOff>647700</xdr:colOff>
      <xdr:row>17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200024</xdr:colOff>
      <xdr:row>0</xdr:row>
      <xdr:rowOff>66674</xdr:rowOff>
    </xdr:from>
    <xdr:to>
      <xdr:col>20</xdr:col>
      <xdr:colOff>647700</xdr:colOff>
      <xdr:row>27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209549</xdr:colOff>
      <xdr:row>0</xdr:row>
      <xdr:rowOff>133350</xdr:rowOff>
    </xdr:from>
    <xdr:to>
      <xdr:col>20</xdr:col>
      <xdr:colOff>609600</xdr:colOff>
      <xdr:row>28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123824</xdr:colOff>
      <xdr:row>0</xdr:row>
      <xdr:rowOff>85725</xdr:rowOff>
    </xdr:from>
    <xdr:to>
      <xdr:col>17</xdr:col>
      <xdr:colOff>628649</xdr:colOff>
      <xdr:row>13</xdr:row>
      <xdr:rowOff>161925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workbookViewId="0"/>
  </sheetViews>
  <sheetFormatPr baseColWidth="10" defaultColWidth="11.42578125" defaultRowHeight="15"/>
  <cols>
    <col min="1" max="4" width="9.7109375" customWidth="1"/>
    <col min="5" max="5" width="9.7109375" style="6" customWidth="1"/>
    <col min="6" max="9" width="9.7109375" customWidth="1"/>
    <col min="10" max="11" width="9.7109375" style="8" customWidth="1"/>
    <col min="12" max="12" width="9.7109375" style="7" customWidth="1"/>
    <col min="13" max="20" width="9.7109375" customWidth="1"/>
  </cols>
  <sheetData>
    <row r="1" spans="1:18" ht="20.25">
      <c r="A1" s="95" t="s">
        <v>34</v>
      </c>
      <c r="B1" s="79"/>
      <c r="C1" s="95" t="s">
        <v>86</v>
      </c>
      <c r="D1" s="79"/>
      <c r="E1" s="80" t="s">
        <v>10</v>
      </c>
      <c r="F1" s="80" t="s">
        <v>11</v>
      </c>
      <c r="G1" s="80" t="s">
        <v>12</v>
      </c>
      <c r="H1" s="80" t="s">
        <v>13</v>
      </c>
      <c r="I1" s="80" t="s">
        <v>14</v>
      </c>
      <c r="J1" s="81" t="s">
        <v>16</v>
      </c>
      <c r="K1" s="82" t="s">
        <v>17</v>
      </c>
      <c r="L1" s="81" t="s">
        <v>20</v>
      </c>
      <c r="M1" s="63"/>
      <c r="N1" s="63"/>
      <c r="O1" s="63"/>
    </row>
    <row r="2" spans="1:18" ht="16.5">
      <c r="A2" s="1"/>
      <c r="B2" s="83" t="s">
        <v>106</v>
      </c>
      <c r="C2" s="83" t="s">
        <v>107</v>
      </c>
      <c r="D2" s="84" t="s">
        <v>108</v>
      </c>
      <c r="E2" s="108" t="s">
        <v>9</v>
      </c>
      <c r="F2" s="108" t="s">
        <v>9</v>
      </c>
      <c r="G2" s="108" t="s">
        <v>9</v>
      </c>
      <c r="H2" s="108" t="s">
        <v>9</v>
      </c>
      <c r="I2" s="92" t="s">
        <v>44</v>
      </c>
      <c r="J2" s="87" t="s">
        <v>18</v>
      </c>
      <c r="K2" s="88" t="s">
        <v>19</v>
      </c>
      <c r="L2" s="87" t="s">
        <v>15</v>
      </c>
      <c r="M2" s="63"/>
      <c r="N2" s="63"/>
      <c r="O2" s="63"/>
    </row>
    <row r="3" spans="1:18">
      <c r="A3" s="47" t="s">
        <v>4</v>
      </c>
      <c r="B3" s="4">
        <v>4</v>
      </c>
      <c r="C3" s="4">
        <v>0</v>
      </c>
      <c r="D3" s="39">
        <v>20</v>
      </c>
      <c r="E3" s="36">
        <v>264</v>
      </c>
      <c r="F3" s="36">
        <v>246</v>
      </c>
      <c r="G3" s="36">
        <v>258</v>
      </c>
      <c r="H3" s="248">
        <v>273</v>
      </c>
      <c r="I3" s="34">
        <f t="shared" ref="I3:I7" si="0">I10</f>
        <v>280</v>
      </c>
      <c r="J3" s="21">
        <f>I3/80</f>
        <v>3.5</v>
      </c>
      <c r="K3" s="96">
        <f>I3/60</f>
        <v>4.666666666666667</v>
      </c>
      <c r="L3" s="56">
        <v>0</v>
      </c>
      <c r="M3" s="63"/>
      <c r="N3" s="63"/>
      <c r="O3" s="63"/>
    </row>
    <row r="4" spans="1:18">
      <c r="A4" s="48" t="s">
        <v>5</v>
      </c>
      <c r="B4" s="4">
        <v>3.5</v>
      </c>
      <c r="C4" s="4">
        <v>0.5</v>
      </c>
      <c r="D4" s="39">
        <v>20</v>
      </c>
      <c r="E4" s="36">
        <v>240</v>
      </c>
      <c r="F4" s="36">
        <v>260</v>
      </c>
      <c r="G4" s="41">
        <v>261</v>
      </c>
      <c r="H4" s="263">
        <v>265</v>
      </c>
      <c r="I4" s="34">
        <f t="shared" si="0"/>
        <v>280</v>
      </c>
      <c r="J4" s="21">
        <f t="shared" ref="J4:J7" si="1">I4/80</f>
        <v>3.5</v>
      </c>
      <c r="K4" s="96">
        <f t="shared" ref="K4:K7" si="2">I4/60</f>
        <v>4.666666666666667</v>
      </c>
      <c r="L4" s="56">
        <f t="shared" ref="L4:L7" si="3">I4/D4</f>
        <v>14</v>
      </c>
      <c r="M4" s="63"/>
      <c r="N4" s="63"/>
      <c r="O4" s="63"/>
    </row>
    <row r="5" spans="1:18">
      <c r="A5" s="48" t="s">
        <v>6</v>
      </c>
      <c r="B5" s="4">
        <v>2</v>
      </c>
      <c r="C5" s="4">
        <v>2</v>
      </c>
      <c r="D5" s="224">
        <v>17</v>
      </c>
      <c r="E5" s="36">
        <v>251</v>
      </c>
      <c r="F5" s="36">
        <v>259</v>
      </c>
      <c r="G5" s="36">
        <v>223</v>
      </c>
      <c r="H5" s="143">
        <v>238</v>
      </c>
      <c r="I5" s="34">
        <f t="shared" si="0"/>
        <v>238</v>
      </c>
      <c r="J5" s="21">
        <f t="shared" si="1"/>
        <v>2.9750000000000001</v>
      </c>
      <c r="K5" s="96">
        <f t="shared" si="2"/>
        <v>3.9666666666666668</v>
      </c>
      <c r="L5" s="269">
        <f t="shared" si="3"/>
        <v>14</v>
      </c>
      <c r="M5" s="63"/>
      <c r="N5" s="63"/>
      <c r="O5" s="63"/>
    </row>
    <row r="6" spans="1:18">
      <c r="A6" s="48" t="s">
        <v>7</v>
      </c>
      <c r="B6" s="4">
        <v>3</v>
      </c>
      <c r="C6" s="4">
        <v>1</v>
      </c>
      <c r="D6" s="39">
        <v>20</v>
      </c>
      <c r="E6" s="36">
        <v>239</v>
      </c>
      <c r="F6" s="36">
        <v>235</v>
      </c>
      <c r="G6" s="36">
        <v>226</v>
      </c>
      <c r="H6" s="143">
        <v>237</v>
      </c>
      <c r="I6" s="34">
        <f t="shared" si="0"/>
        <v>240</v>
      </c>
      <c r="J6" s="21">
        <f t="shared" si="1"/>
        <v>3</v>
      </c>
      <c r="K6" s="96">
        <f t="shared" si="2"/>
        <v>4</v>
      </c>
      <c r="L6" s="56">
        <f t="shared" si="3"/>
        <v>12</v>
      </c>
      <c r="M6" s="63"/>
      <c r="N6" s="63"/>
      <c r="O6" s="63"/>
    </row>
    <row r="7" spans="1:18">
      <c r="A7" s="48" t="s">
        <v>8</v>
      </c>
      <c r="B7" s="4">
        <v>2</v>
      </c>
      <c r="C7" s="4">
        <v>2</v>
      </c>
      <c r="D7" s="39">
        <v>20</v>
      </c>
      <c r="E7" s="36">
        <v>221</v>
      </c>
      <c r="F7" s="36">
        <v>213</v>
      </c>
      <c r="G7" s="36">
        <v>208</v>
      </c>
      <c r="H7" s="143">
        <v>218</v>
      </c>
      <c r="I7" s="34">
        <f t="shared" si="0"/>
        <v>220</v>
      </c>
      <c r="J7" s="21">
        <f t="shared" si="1"/>
        <v>2.75</v>
      </c>
      <c r="K7" s="96">
        <f t="shared" si="2"/>
        <v>3.6666666666666665</v>
      </c>
      <c r="L7" s="56">
        <f t="shared" si="3"/>
        <v>11</v>
      </c>
      <c r="M7" s="63"/>
      <c r="N7" s="63"/>
      <c r="O7" s="63"/>
    </row>
    <row r="8" spans="1:18">
      <c r="A8" s="63"/>
      <c r="B8" s="63"/>
      <c r="C8" s="63"/>
      <c r="D8" s="97"/>
      <c r="E8" s="109"/>
      <c r="F8" s="62"/>
      <c r="G8" s="62"/>
      <c r="H8" s="62"/>
      <c r="I8" s="63"/>
      <c r="J8" s="21"/>
      <c r="K8" s="21"/>
      <c r="L8" s="56"/>
      <c r="M8" s="63"/>
      <c r="N8" s="63"/>
      <c r="O8" s="63"/>
    </row>
    <row r="9" spans="1:18" ht="16.5">
      <c r="A9" s="63"/>
      <c r="B9" s="63"/>
      <c r="C9" s="63"/>
      <c r="D9" s="98"/>
      <c r="E9" s="110" t="s">
        <v>3</v>
      </c>
      <c r="F9" s="92" t="s">
        <v>3</v>
      </c>
      <c r="G9" s="92" t="s">
        <v>3</v>
      </c>
      <c r="H9" s="92" t="s">
        <v>3</v>
      </c>
      <c r="I9" s="92" t="s">
        <v>44</v>
      </c>
      <c r="J9" s="93"/>
      <c r="K9" s="21"/>
      <c r="L9" s="56"/>
      <c r="M9" s="63"/>
      <c r="N9" s="63"/>
      <c r="O9" s="63"/>
    </row>
    <row r="10" spans="1:18">
      <c r="A10" s="63"/>
      <c r="B10" s="63"/>
      <c r="C10" s="63"/>
      <c r="D10" s="63"/>
      <c r="E10" s="24">
        <v>280</v>
      </c>
      <c r="F10" s="24">
        <v>280</v>
      </c>
      <c r="G10" s="24">
        <v>260</v>
      </c>
      <c r="H10" s="24">
        <v>280</v>
      </c>
      <c r="I10" s="43">
        <v>280</v>
      </c>
      <c r="J10" s="45" t="s">
        <v>4</v>
      </c>
      <c r="K10" s="21"/>
      <c r="L10" s="56"/>
      <c r="M10" s="63"/>
      <c r="N10" s="63"/>
      <c r="O10" s="63"/>
    </row>
    <row r="11" spans="1:18">
      <c r="A11" s="63"/>
      <c r="B11" s="63"/>
      <c r="C11" s="63"/>
      <c r="D11" s="63"/>
      <c r="E11" s="25">
        <v>260</v>
      </c>
      <c r="F11" s="25">
        <v>260</v>
      </c>
      <c r="G11" s="25">
        <v>260</v>
      </c>
      <c r="H11" s="25">
        <v>280</v>
      </c>
      <c r="I11" s="44">
        <v>280</v>
      </c>
      <c r="J11" s="46" t="s">
        <v>5</v>
      </c>
      <c r="K11" s="21"/>
      <c r="L11" s="56"/>
      <c r="M11" s="63"/>
      <c r="N11" s="63"/>
      <c r="O11" s="63"/>
    </row>
    <row r="12" spans="1:18">
      <c r="A12" s="63"/>
      <c r="B12" s="63"/>
      <c r="C12" s="63"/>
      <c r="D12" s="63"/>
      <c r="E12" s="25">
        <v>260</v>
      </c>
      <c r="F12" s="25">
        <v>280</v>
      </c>
      <c r="G12" s="25">
        <v>280</v>
      </c>
      <c r="H12" s="25">
        <v>240</v>
      </c>
      <c r="I12" s="44">
        <v>238</v>
      </c>
      <c r="J12" s="46" t="s">
        <v>6</v>
      </c>
      <c r="K12" s="21"/>
      <c r="L12" s="56"/>
      <c r="M12" s="63"/>
      <c r="N12" s="63"/>
      <c r="O12" s="63"/>
    </row>
    <row r="13" spans="1:18">
      <c r="A13" s="63"/>
      <c r="B13" s="63"/>
      <c r="C13" s="63"/>
      <c r="D13" s="63"/>
      <c r="E13" s="25">
        <v>260</v>
      </c>
      <c r="F13" s="25">
        <v>260</v>
      </c>
      <c r="G13" s="25">
        <v>260</v>
      </c>
      <c r="H13" s="25">
        <v>240</v>
      </c>
      <c r="I13" s="44">
        <v>240</v>
      </c>
      <c r="J13" s="46" t="s">
        <v>7</v>
      </c>
      <c r="K13" s="21"/>
      <c r="L13" s="56"/>
      <c r="M13" s="63"/>
      <c r="N13" s="98"/>
      <c r="O13" s="98"/>
      <c r="P13" s="5"/>
      <c r="Q13" s="5"/>
    </row>
    <row r="14" spans="1:18">
      <c r="A14" s="63"/>
      <c r="B14" s="63"/>
      <c r="C14" s="63"/>
      <c r="D14" s="63"/>
      <c r="E14" s="25">
        <v>260</v>
      </c>
      <c r="F14" s="25">
        <v>240</v>
      </c>
      <c r="G14" s="25">
        <v>240</v>
      </c>
      <c r="H14" s="25">
        <v>240</v>
      </c>
      <c r="I14" s="44">
        <v>220</v>
      </c>
      <c r="J14" s="46" t="s">
        <v>8</v>
      </c>
      <c r="K14" s="21"/>
      <c r="L14" s="56"/>
      <c r="M14" s="99"/>
      <c r="N14" s="100"/>
      <c r="O14" s="101"/>
      <c r="P14" s="10"/>
      <c r="Q14" s="10"/>
      <c r="R14" s="10"/>
    </row>
    <row r="15" spans="1:18">
      <c r="A15" s="63"/>
      <c r="B15" s="63"/>
      <c r="C15" s="63"/>
      <c r="D15" s="63"/>
      <c r="E15" s="62"/>
      <c r="F15" s="63"/>
      <c r="G15" s="63"/>
      <c r="H15" s="63"/>
      <c r="I15" s="63"/>
      <c r="J15" s="21"/>
      <c r="K15" s="21"/>
      <c r="L15" s="56"/>
      <c r="M15" s="63"/>
      <c r="N15" s="63"/>
      <c r="O15" s="63"/>
    </row>
    <row r="16" spans="1:18" ht="16.5">
      <c r="A16" s="67"/>
      <c r="B16" s="68" t="s">
        <v>35</v>
      </c>
      <c r="C16" s="68" t="s">
        <v>35</v>
      </c>
      <c r="D16" s="68" t="s">
        <v>21</v>
      </c>
      <c r="E16" s="69" t="s">
        <v>21</v>
      </c>
      <c r="F16" s="69"/>
      <c r="G16" s="111"/>
      <c r="H16" s="112"/>
      <c r="I16" s="68" t="s">
        <v>26</v>
      </c>
      <c r="J16" s="70" t="s">
        <v>28</v>
      </c>
      <c r="K16" s="166"/>
      <c r="L16" s="166"/>
      <c r="M16" s="166" t="s">
        <v>29</v>
      </c>
      <c r="N16" s="71" t="s">
        <v>32</v>
      </c>
      <c r="O16" s="70" t="s">
        <v>33</v>
      </c>
    </row>
    <row r="17" spans="1:15" ht="16.5">
      <c r="A17" s="72"/>
      <c r="B17" s="73" t="s">
        <v>0</v>
      </c>
      <c r="C17" s="73" t="s">
        <v>1</v>
      </c>
      <c r="D17" s="74" t="s">
        <v>22</v>
      </c>
      <c r="E17" s="75" t="s">
        <v>2</v>
      </c>
      <c r="F17" s="75" t="s">
        <v>23</v>
      </c>
      <c r="G17" s="113" t="s">
        <v>24</v>
      </c>
      <c r="H17" s="114" t="s">
        <v>25</v>
      </c>
      <c r="I17" s="74" t="s">
        <v>27</v>
      </c>
      <c r="J17" s="76" t="s">
        <v>27</v>
      </c>
      <c r="K17" s="167" t="s">
        <v>30</v>
      </c>
      <c r="L17" s="167" t="s">
        <v>31</v>
      </c>
      <c r="M17" s="167" t="s">
        <v>27</v>
      </c>
      <c r="N17" s="77"/>
      <c r="O17" s="78"/>
    </row>
    <row r="18" spans="1:15">
      <c r="A18" s="3" t="s">
        <v>4</v>
      </c>
      <c r="B18" s="23">
        <v>4</v>
      </c>
      <c r="C18" s="23">
        <f>4-B18</f>
        <v>0</v>
      </c>
      <c r="D18" s="59">
        <f>B18*4.5</f>
        <v>18</v>
      </c>
      <c r="E18" s="59">
        <f>C18*4.5</f>
        <v>0</v>
      </c>
      <c r="F18" s="203">
        <f t="shared" ref="F18:G22" si="4">ROUNDUP(J3,0)</f>
        <v>4</v>
      </c>
      <c r="G18" s="115">
        <f t="shared" si="4"/>
        <v>5</v>
      </c>
      <c r="H18" s="115">
        <f>L3</f>
        <v>0</v>
      </c>
      <c r="I18" s="59">
        <f>D18*F18+E18*H18</f>
        <v>72</v>
      </c>
      <c r="J18" s="106">
        <f>D18*G18+E18*H18</f>
        <v>90</v>
      </c>
      <c r="K18" s="168">
        <v>5</v>
      </c>
      <c r="L18" s="168">
        <v>0</v>
      </c>
      <c r="M18" s="169">
        <f>18*K18+0*L18</f>
        <v>90</v>
      </c>
      <c r="N18" s="104">
        <f>M18-I18</f>
        <v>18</v>
      </c>
      <c r="O18" s="106">
        <f>M18-J18</f>
        <v>0</v>
      </c>
    </row>
    <row r="19" spans="1:15">
      <c r="A19" s="3" t="s">
        <v>5</v>
      </c>
      <c r="B19" s="23">
        <v>3.5</v>
      </c>
      <c r="C19" s="23">
        <f t="shared" ref="C19:C22" si="5">4-B19</f>
        <v>0.5</v>
      </c>
      <c r="D19" s="59">
        <f t="shared" ref="D19" si="6">B19*4.5</f>
        <v>15.75</v>
      </c>
      <c r="E19" s="59">
        <f t="shared" ref="E19" si="7">C19*4.5</f>
        <v>2.25</v>
      </c>
      <c r="F19" s="203">
        <f t="shared" si="4"/>
        <v>4</v>
      </c>
      <c r="G19" s="115">
        <f t="shared" si="4"/>
        <v>5</v>
      </c>
      <c r="H19" s="115">
        <f>L4</f>
        <v>14</v>
      </c>
      <c r="I19" s="59">
        <f t="shared" ref="I19:I22" si="8">D19*F19+E19*H19</f>
        <v>94.5</v>
      </c>
      <c r="J19" s="106">
        <f t="shared" ref="J19:J22" si="9">D19*G19+E19*H19</f>
        <v>110.25</v>
      </c>
      <c r="K19" s="168">
        <v>5</v>
      </c>
      <c r="L19" s="168">
        <v>14</v>
      </c>
      <c r="M19" s="169">
        <f>15.75*K19+2.25*L19</f>
        <v>110.25</v>
      </c>
      <c r="N19" s="104">
        <f t="shared" ref="N19:N22" si="10">M19-I19</f>
        <v>15.75</v>
      </c>
      <c r="O19" s="106">
        <f t="shared" ref="O19:O22" si="11">M19-J19</f>
        <v>0</v>
      </c>
    </row>
    <row r="20" spans="1:15">
      <c r="A20" s="3" t="s">
        <v>6</v>
      </c>
      <c r="B20" s="23">
        <v>2</v>
      </c>
      <c r="C20" s="23">
        <f t="shared" si="5"/>
        <v>2</v>
      </c>
      <c r="D20" s="59">
        <f>B20*4.5</f>
        <v>9</v>
      </c>
      <c r="E20" s="59">
        <f>C20*4.5</f>
        <v>9</v>
      </c>
      <c r="F20" s="203">
        <f t="shared" si="4"/>
        <v>3</v>
      </c>
      <c r="G20" s="115">
        <f t="shared" si="4"/>
        <v>4</v>
      </c>
      <c r="H20" s="115">
        <f>L5</f>
        <v>14</v>
      </c>
      <c r="I20" s="59">
        <f t="shared" si="8"/>
        <v>153</v>
      </c>
      <c r="J20" s="106">
        <f t="shared" si="9"/>
        <v>162</v>
      </c>
      <c r="K20" s="168">
        <v>5</v>
      </c>
      <c r="L20" s="168">
        <v>14</v>
      </c>
      <c r="M20" s="169">
        <f>9*K20+9*L20</f>
        <v>171</v>
      </c>
      <c r="N20" s="104">
        <f t="shared" si="10"/>
        <v>18</v>
      </c>
      <c r="O20" s="106">
        <f t="shared" si="11"/>
        <v>9</v>
      </c>
    </row>
    <row r="21" spans="1:15">
      <c r="A21" s="3" t="s">
        <v>7</v>
      </c>
      <c r="B21" s="23">
        <v>3</v>
      </c>
      <c r="C21" s="23">
        <f t="shared" si="5"/>
        <v>1</v>
      </c>
      <c r="D21" s="59">
        <f t="shared" ref="D21" si="12">B21*4.5</f>
        <v>13.5</v>
      </c>
      <c r="E21" s="59">
        <f t="shared" ref="E21" si="13">C21*4.5</f>
        <v>4.5</v>
      </c>
      <c r="F21" s="203">
        <f t="shared" si="4"/>
        <v>3</v>
      </c>
      <c r="G21" s="115">
        <f t="shared" si="4"/>
        <v>4</v>
      </c>
      <c r="H21" s="115">
        <f>L6</f>
        <v>12</v>
      </c>
      <c r="I21" s="59">
        <f t="shared" si="8"/>
        <v>94.5</v>
      </c>
      <c r="J21" s="106">
        <f t="shared" si="9"/>
        <v>108</v>
      </c>
      <c r="K21" s="168">
        <v>5</v>
      </c>
      <c r="L21" s="168">
        <v>12</v>
      </c>
      <c r="M21" s="169">
        <f>13.5*K21+4.5*L21</f>
        <v>121.5</v>
      </c>
      <c r="N21" s="104">
        <f t="shared" si="10"/>
        <v>27</v>
      </c>
      <c r="O21" s="106">
        <f t="shared" si="11"/>
        <v>13.5</v>
      </c>
    </row>
    <row r="22" spans="1:15">
      <c r="A22" s="3" t="s">
        <v>8</v>
      </c>
      <c r="B22" s="23">
        <v>2</v>
      </c>
      <c r="C22" s="23">
        <f t="shared" si="5"/>
        <v>2</v>
      </c>
      <c r="D22" s="59">
        <f t="shared" ref="D22" si="14">B22*4.5</f>
        <v>9</v>
      </c>
      <c r="E22" s="59">
        <f t="shared" ref="E22" si="15">C22*4.5</f>
        <v>9</v>
      </c>
      <c r="F22" s="203">
        <f t="shared" si="4"/>
        <v>3</v>
      </c>
      <c r="G22" s="115">
        <f t="shared" si="4"/>
        <v>4</v>
      </c>
      <c r="H22" s="115">
        <f>L7</f>
        <v>11</v>
      </c>
      <c r="I22" s="59">
        <f t="shared" si="8"/>
        <v>126</v>
      </c>
      <c r="J22" s="106">
        <f t="shared" si="9"/>
        <v>135</v>
      </c>
      <c r="K22" s="168">
        <v>5</v>
      </c>
      <c r="L22" s="168">
        <v>12</v>
      </c>
      <c r="M22" s="169">
        <f>9*K22+9*L22</f>
        <v>153</v>
      </c>
      <c r="N22" s="104">
        <f t="shared" si="10"/>
        <v>27</v>
      </c>
      <c r="O22" s="106">
        <f t="shared" si="11"/>
        <v>18</v>
      </c>
    </row>
    <row r="23" spans="1:15">
      <c r="A23" s="63"/>
      <c r="B23" s="63"/>
      <c r="C23" s="63"/>
      <c r="D23" s="63"/>
      <c r="E23" s="21"/>
      <c r="F23" s="21"/>
      <c r="G23" s="56"/>
      <c r="H23" s="63"/>
      <c r="I23" s="63"/>
      <c r="J23" s="63"/>
      <c r="K23" s="63"/>
      <c r="L23" s="63"/>
      <c r="M23" s="64" t="s">
        <v>54</v>
      </c>
      <c r="N23" s="105">
        <f>SUM(N18:N22)</f>
        <v>105.75</v>
      </c>
      <c r="O23" s="117">
        <f>SUM(O18:O22)</f>
        <v>40.5</v>
      </c>
    </row>
    <row r="24" spans="1:15">
      <c r="E24" s="8"/>
      <c r="F24" s="8"/>
      <c r="G24" s="7"/>
      <c r="J24"/>
      <c r="K24"/>
      <c r="L24"/>
    </row>
  </sheetData>
  <pageMargins left="0.31496062992125984" right="0.31496062992125984" top="0.74803149606299213" bottom="0.74803149606299213" header="0.31496062992125984" footer="0.31496062992125984"/>
  <pageSetup paperSize="9" scale="76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>
      <selection activeCell="C18" sqref="C18"/>
    </sheetView>
  </sheetViews>
  <sheetFormatPr baseColWidth="10" defaultColWidth="11.42578125" defaultRowHeight="15"/>
  <sheetData>
    <row r="1" spans="1:18" ht="20.25">
      <c r="A1" s="95" t="s">
        <v>55</v>
      </c>
      <c r="B1" s="79"/>
      <c r="C1" s="95" t="s">
        <v>85</v>
      </c>
      <c r="D1" s="79"/>
      <c r="E1" s="80" t="s">
        <v>10</v>
      </c>
      <c r="F1" s="80" t="s">
        <v>11</v>
      </c>
      <c r="G1" s="80" t="s">
        <v>12</v>
      </c>
      <c r="H1" s="80" t="s">
        <v>13</v>
      </c>
      <c r="I1" s="80" t="s">
        <v>14</v>
      </c>
      <c r="J1" s="81" t="s">
        <v>16</v>
      </c>
      <c r="K1" s="82" t="s">
        <v>17</v>
      </c>
      <c r="L1" s="81" t="s">
        <v>20</v>
      </c>
      <c r="M1" s="63"/>
      <c r="N1" s="63"/>
      <c r="O1" s="63"/>
    </row>
    <row r="2" spans="1:18" ht="16.5">
      <c r="A2" s="1"/>
      <c r="B2" s="83" t="s">
        <v>106</v>
      </c>
      <c r="C2" s="83" t="s">
        <v>107</v>
      </c>
      <c r="D2" s="84" t="s">
        <v>108</v>
      </c>
      <c r="E2" s="108" t="s">
        <v>9</v>
      </c>
      <c r="F2" s="108" t="s">
        <v>9</v>
      </c>
      <c r="G2" s="108" t="s">
        <v>9</v>
      </c>
      <c r="H2" s="108" t="s">
        <v>9</v>
      </c>
      <c r="I2" s="92" t="s">
        <v>44</v>
      </c>
      <c r="J2" s="87" t="s">
        <v>18</v>
      </c>
      <c r="K2" s="88" t="s">
        <v>19</v>
      </c>
      <c r="L2" s="87" t="s">
        <v>15</v>
      </c>
      <c r="M2" s="63"/>
      <c r="N2" s="63"/>
      <c r="O2" s="63"/>
    </row>
    <row r="3" spans="1:18">
      <c r="A3" s="3" t="s">
        <v>166</v>
      </c>
      <c r="B3" s="4">
        <v>4</v>
      </c>
      <c r="C3" s="4">
        <v>1</v>
      </c>
      <c r="D3" s="123">
        <v>20</v>
      </c>
      <c r="E3" s="231">
        <v>57</v>
      </c>
      <c r="F3" s="231">
        <v>40</v>
      </c>
      <c r="G3" s="231">
        <v>57</v>
      </c>
      <c r="H3" s="231">
        <v>48</v>
      </c>
      <c r="I3" s="232">
        <f>I10</f>
        <v>60</v>
      </c>
      <c r="J3" s="241">
        <f>I3/80</f>
        <v>0.75</v>
      </c>
      <c r="K3" s="106">
        <f>I3/60</f>
        <v>1</v>
      </c>
      <c r="L3" s="59">
        <f>I3/D3</f>
        <v>3</v>
      </c>
      <c r="M3" s="63"/>
      <c r="N3" s="63"/>
      <c r="O3" s="63"/>
    </row>
    <row r="4" spans="1:18">
      <c r="A4" s="3" t="s">
        <v>167</v>
      </c>
      <c r="B4" s="4">
        <v>2</v>
      </c>
      <c r="C4" s="4">
        <v>3</v>
      </c>
      <c r="D4" s="123">
        <v>20</v>
      </c>
      <c r="E4" s="231">
        <v>49</v>
      </c>
      <c r="F4" s="231">
        <v>58</v>
      </c>
      <c r="G4" s="231">
        <v>54</v>
      </c>
      <c r="H4" s="265">
        <v>43</v>
      </c>
      <c r="I4" s="232">
        <f>I11</f>
        <v>60</v>
      </c>
      <c r="J4" s="241">
        <f t="shared" ref="J4:J6" si="0">I4/80</f>
        <v>0.75</v>
      </c>
      <c r="K4" s="106">
        <f t="shared" ref="K4:K6" si="1">I4/60</f>
        <v>1</v>
      </c>
      <c r="L4" s="59">
        <f t="shared" ref="L4:L6" si="2">I4/D4</f>
        <v>3</v>
      </c>
      <c r="M4" s="63"/>
      <c r="N4" s="63"/>
      <c r="O4" s="63"/>
    </row>
    <row r="5" spans="1:18">
      <c r="A5" s="3" t="s">
        <v>168</v>
      </c>
      <c r="B5" s="4">
        <v>3</v>
      </c>
      <c r="C5" s="4">
        <v>2</v>
      </c>
      <c r="D5" s="123">
        <v>20</v>
      </c>
      <c r="E5" s="231">
        <v>57</v>
      </c>
      <c r="F5" s="231">
        <v>47</v>
      </c>
      <c r="G5" s="231">
        <v>57</v>
      </c>
      <c r="H5" s="265">
        <v>44</v>
      </c>
      <c r="I5" s="232">
        <f>I12</f>
        <v>60</v>
      </c>
      <c r="J5" s="241">
        <f t="shared" si="0"/>
        <v>0.75</v>
      </c>
      <c r="K5" s="106">
        <f t="shared" si="1"/>
        <v>1</v>
      </c>
      <c r="L5" s="59">
        <f t="shared" si="2"/>
        <v>3</v>
      </c>
      <c r="M5" s="63"/>
      <c r="N5" s="63"/>
      <c r="O5" s="63"/>
    </row>
    <row r="6" spans="1:18">
      <c r="A6" s="3" t="s">
        <v>169</v>
      </c>
      <c r="B6" s="4">
        <v>4</v>
      </c>
      <c r="C6" s="4">
        <v>1</v>
      </c>
      <c r="D6" s="123">
        <v>20</v>
      </c>
      <c r="E6" s="231">
        <v>53</v>
      </c>
      <c r="F6" s="231">
        <v>63</v>
      </c>
      <c r="G6" s="231">
        <v>61</v>
      </c>
      <c r="H6" s="265">
        <v>46</v>
      </c>
      <c r="I6" s="232">
        <f>I13</f>
        <v>60</v>
      </c>
      <c r="J6" s="241">
        <f t="shared" si="0"/>
        <v>0.75</v>
      </c>
      <c r="K6" s="106">
        <f t="shared" si="1"/>
        <v>1</v>
      </c>
      <c r="L6" s="59">
        <f t="shared" si="2"/>
        <v>3</v>
      </c>
      <c r="M6" s="63"/>
      <c r="N6" s="63"/>
      <c r="O6" s="63"/>
    </row>
    <row r="7" spans="1:18">
      <c r="A7" s="4"/>
      <c r="B7" s="4"/>
      <c r="C7" s="4"/>
      <c r="D7" s="39"/>
      <c r="E7" s="36"/>
      <c r="F7" s="36"/>
      <c r="G7" s="36"/>
      <c r="H7" s="36"/>
      <c r="I7" s="34"/>
      <c r="J7" s="241"/>
      <c r="K7" s="106"/>
      <c r="L7" s="59"/>
      <c r="M7" s="63"/>
      <c r="N7" s="63"/>
      <c r="O7" s="63"/>
    </row>
    <row r="8" spans="1:18">
      <c r="A8" s="63"/>
      <c r="B8" s="63"/>
      <c r="C8" s="63"/>
      <c r="D8" s="97"/>
      <c r="E8" s="109"/>
      <c r="F8" s="62"/>
      <c r="G8" s="62"/>
      <c r="H8" s="62"/>
      <c r="I8" s="63"/>
      <c r="J8" s="21"/>
      <c r="K8" s="21"/>
      <c r="L8" s="56"/>
      <c r="M8" s="63"/>
      <c r="N8" s="63"/>
      <c r="O8" s="63"/>
    </row>
    <row r="9" spans="1:18" ht="16.5">
      <c r="A9" s="63"/>
      <c r="B9" s="63"/>
      <c r="C9" s="63"/>
      <c r="D9" s="98"/>
      <c r="E9" s="92" t="s">
        <v>3</v>
      </c>
      <c r="F9" s="92" t="s">
        <v>3</v>
      </c>
      <c r="G9" s="92" t="s">
        <v>3</v>
      </c>
      <c r="H9" s="92" t="s">
        <v>3</v>
      </c>
      <c r="I9" s="92" t="s">
        <v>44</v>
      </c>
      <c r="J9" s="93"/>
      <c r="K9" s="21"/>
      <c r="L9" s="56"/>
      <c r="M9" s="63"/>
      <c r="N9" s="63"/>
      <c r="O9" s="63"/>
    </row>
    <row r="10" spans="1:18">
      <c r="A10" s="63"/>
      <c r="B10" s="63"/>
      <c r="C10" s="63"/>
      <c r="D10" s="63"/>
      <c r="E10" s="233">
        <v>40</v>
      </c>
      <c r="F10" s="234">
        <v>60</v>
      </c>
      <c r="G10" s="234">
        <v>60</v>
      </c>
      <c r="H10" s="234">
        <v>60</v>
      </c>
      <c r="I10" s="233">
        <v>60</v>
      </c>
      <c r="J10" s="128" t="s">
        <v>166</v>
      </c>
      <c r="K10" s="21"/>
      <c r="L10" s="56"/>
      <c r="M10" s="63"/>
      <c r="N10" s="63"/>
      <c r="O10" s="63"/>
    </row>
    <row r="11" spans="1:18">
      <c r="A11" s="63"/>
      <c r="B11" s="63"/>
      <c r="C11" s="63"/>
      <c r="D11" s="63"/>
      <c r="E11" s="233">
        <v>40</v>
      </c>
      <c r="F11" s="234">
        <v>60</v>
      </c>
      <c r="G11" s="234">
        <v>60</v>
      </c>
      <c r="H11" s="235">
        <v>60</v>
      </c>
      <c r="I11" s="233">
        <v>60</v>
      </c>
      <c r="J11" s="128" t="s">
        <v>167</v>
      </c>
      <c r="K11" s="21"/>
      <c r="L11" s="56"/>
      <c r="M11" s="63"/>
      <c r="N11" s="63"/>
      <c r="O11" s="63"/>
    </row>
    <row r="12" spans="1:18">
      <c r="A12" s="63"/>
      <c r="B12" s="63"/>
      <c r="C12" s="63"/>
      <c r="D12" s="63"/>
      <c r="E12" s="233">
        <v>40</v>
      </c>
      <c r="F12" s="234">
        <v>60</v>
      </c>
      <c r="G12" s="234">
        <v>60</v>
      </c>
      <c r="H12" s="235">
        <v>60</v>
      </c>
      <c r="I12" s="233">
        <v>60</v>
      </c>
      <c r="J12" s="128" t="s">
        <v>168</v>
      </c>
      <c r="K12" s="21"/>
      <c r="L12" s="56"/>
      <c r="M12" s="63"/>
      <c r="N12" s="63"/>
      <c r="O12" s="63"/>
    </row>
    <row r="13" spans="1:18">
      <c r="A13" s="63"/>
      <c r="B13" s="63"/>
      <c r="C13" s="63"/>
      <c r="D13" s="63"/>
      <c r="E13" s="233">
        <v>40</v>
      </c>
      <c r="F13" s="234">
        <v>60</v>
      </c>
      <c r="G13" s="234">
        <v>60</v>
      </c>
      <c r="H13" s="235">
        <v>60</v>
      </c>
      <c r="I13" s="233">
        <v>60</v>
      </c>
      <c r="J13" s="128" t="s">
        <v>169</v>
      </c>
      <c r="K13" s="21"/>
      <c r="L13" s="56"/>
      <c r="M13" s="63"/>
      <c r="N13" s="98"/>
      <c r="O13" s="98"/>
      <c r="P13" s="5"/>
      <c r="Q13" s="5"/>
    </row>
    <row r="14" spans="1:18">
      <c r="A14" s="63"/>
      <c r="B14" s="63"/>
      <c r="C14" s="63"/>
      <c r="D14" s="63"/>
      <c r="E14" s="133"/>
      <c r="F14" s="133"/>
      <c r="G14" s="133"/>
      <c r="H14" s="133"/>
      <c r="I14" s="134"/>
      <c r="J14" s="135"/>
      <c r="K14" s="21"/>
      <c r="L14" s="56"/>
      <c r="M14" s="99"/>
      <c r="N14" s="100"/>
      <c r="O14" s="101"/>
      <c r="P14" s="10"/>
      <c r="Q14" s="10"/>
      <c r="R14" s="10"/>
    </row>
    <row r="15" spans="1:18">
      <c r="A15" s="63"/>
      <c r="B15" s="63"/>
      <c r="C15" s="63"/>
      <c r="D15" s="63"/>
      <c r="E15" s="62"/>
      <c r="F15" s="63"/>
      <c r="G15" s="63"/>
      <c r="H15" s="63"/>
      <c r="I15" s="63"/>
      <c r="J15" s="21"/>
      <c r="K15" s="21"/>
      <c r="L15" s="56"/>
      <c r="M15" s="63"/>
      <c r="N15" s="63"/>
      <c r="O15" s="63"/>
    </row>
    <row r="16" spans="1:18" ht="16.5">
      <c r="A16" s="67"/>
      <c r="B16" s="68" t="s">
        <v>35</v>
      </c>
      <c r="C16" s="68" t="s">
        <v>35</v>
      </c>
      <c r="D16" s="68" t="s">
        <v>21</v>
      </c>
      <c r="E16" s="69" t="s">
        <v>21</v>
      </c>
      <c r="F16" s="69"/>
      <c r="G16" s="111"/>
      <c r="H16" s="112"/>
      <c r="I16" s="68" t="s">
        <v>26</v>
      </c>
      <c r="J16" s="70" t="s">
        <v>28</v>
      </c>
      <c r="K16" s="166"/>
      <c r="L16" s="166"/>
      <c r="M16" s="166" t="s">
        <v>29</v>
      </c>
      <c r="N16" s="71" t="s">
        <v>32</v>
      </c>
      <c r="O16" s="70" t="s">
        <v>33</v>
      </c>
    </row>
    <row r="17" spans="1:15" ht="16.5">
      <c r="A17" s="72"/>
      <c r="B17" s="73" t="s">
        <v>0</v>
      </c>
      <c r="C17" s="73" t="s">
        <v>1</v>
      </c>
      <c r="D17" s="74" t="s">
        <v>22</v>
      </c>
      <c r="E17" s="75" t="s">
        <v>2</v>
      </c>
      <c r="F17" s="75" t="s">
        <v>23</v>
      </c>
      <c r="G17" s="113" t="s">
        <v>24</v>
      </c>
      <c r="H17" s="114" t="s">
        <v>25</v>
      </c>
      <c r="I17" s="74" t="s">
        <v>27</v>
      </c>
      <c r="J17" s="76" t="s">
        <v>27</v>
      </c>
      <c r="K17" s="167" t="s">
        <v>30</v>
      </c>
      <c r="L17" s="167" t="s">
        <v>31</v>
      </c>
      <c r="M17" s="167" t="s">
        <v>27</v>
      </c>
      <c r="N17" s="77"/>
      <c r="O17" s="78"/>
    </row>
    <row r="18" spans="1:15">
      <c r="A18" s="3" t="s">
        <v>166</v>
      </c>
      <c r="B18" s="4">
        <v>4</v>
      </c>
      <c r="C18" s="4">
        <v>1</v>
      </c>
      <c r="D18" s="59">
        <f>B18*4.5</f>
        <v>18</v>
      </c>
      <c r="E18" s="59">
        <f>C18*4.5</f>
        <v>4.5</v>
      </c>
      <c r="F18" s="102">
        <f t="shared" ref="F18:G21" si="3">ROUNDUP(J3,0)</f>
        <v>1</v>
      </c>
      <c r="G18" s="115">
        <f t="shared" si="3"/>
        <v>1</v>
      </c>
      <c r="H18" s="115">
        <f>L3</f>
        <v>3</v>
      </c>
      <c r="I18" s="59">
        <f>D18*F18+E18*H18</f>
        <v>31.5</v>
      </c>
      <c r="J18" s="106">
        <f>D18*G18+E18*H18</f>
        <v>31.5</v>
      </c>
      <c r="K18" s="173">
        <v>1</v>
      </c>
      <c r="L18" s="173">
        <v>3</v>
      </c>
      <c r="M18" s="169">
        <f>D18*K18+E18*L18</f>
        <v>31.5</v>
      </c>
      <c r="N18" s="104">
        <f>M18-I18</f>
        <v>0</v>
      </c>
      <c r="O18" s="106">
        <f>M18-J18</f>
        <v>0</v>
      </c>
    </row>
    <row r="19" spans="1:15">
      <c r="A19" s="3" t="s">
        <v>167</v>
      </c>
      <c r="B19" s="4">
        <v>2</v>
      </c>
      <c r="C19" s="4">
        <v>3</v>
      </c>
      <c r="D19" s="59">
        <f t="shared" ref="D19:E19" si="4">B19*4.5</f>
        <v>9</v>
      </c>
      <c r="E19" s="59">
        <f t="shared" si="4"/>
        <v>13.5</v>
      </c>
      <c r="F19" s="102">
        <f t="shared" si="3"/>
        <v>1</v>
      </c>
      <c r="G19" s="115">
        <f t="shared" si="3"/>
        <v>1</v>
      </c>
      <c r="H19" s="115">
        <f>L4</f>
        <v>3</v>
      </c>
      <c r="I19" s="59">
        <f t="shared" ref="I19:I21" si="5">D19*F19+E19*H19</f>
        <v>49.5</v>
      </c>
      <c r="J19" s="106">
        <f t="shared" ref="J19:J21" si="6">D19*G19+E19*H19</f>
        <v>49.5</v>
      </c>
      <c r="K19" s="173">
        <v>1</v>
      </c>
      <c r="L19" s="173">
        <v>3</v>
      </c>
      <c r="M19" s="169">
        <f t="shared" ref="M19:M21" si="7">D19*K19+E19*L19</f>
        <v>49.5</v>
      </c>
      <c r="N19" s="104">
        <f t="shared" ref="N19:N21" si="8">M19-I19</f>
        <v>0</v>
      </c>
      <c r="O19" s="106">
        <f t="shared" ref="O19:O21" si="9">M19-J19</f>
        <v>0</v>
      </c>
    </row>
    <row r="20" spans="1:15">
      <c r="A20" s="3" t="s">
        <v>168</v>
      </c>
      <c r="B20" s="4">
        <v>3</v>
      </c>
      <c r="C20" s="4">
        <v>2</v>
      </c>
      <c r="D20" s="59">
        <f>B20*4.5</f>
        <v>13.5</v>
      </c>
      <c r="E20" s="59">
        <f>C20*4.5</f>
        <v>9</v>
      </c>
      <c r="F20" s="102">
        <f t="shared" si="3"/>
        <v>1</v>
      </c>
      <c r="G20" s="115">
        <f t="shared" si="3"/>
        <v>1</v>
      </c>
      <c r="H20" s="115">
        <f>L5</f>
        <v>3</v>
      </c>
      <c r="I20" s="59">
        <f t="shared" si="5"/>
        <v>40.5</v>
      </c>
      <c r="J20" s="106">
        <f t="shared" si="6"/>
        <v>40.5</v>
      </c>
      <c r="K20" s="173">
        <v>1</v>
      </c>
      <c r="L20" s="173">
        <v>3</v>
      </c>
      <c r="M20" s="169">
        <f t="shared" si="7"/>
        <v>40.5</v>
      </c>
      <c r="N20" s="104">
        <f t="shared" si="8"/>
        <v>0</v>
      </c>
      <c r="O20" s="106">
        <f t="shared" si="9"/>
        <v>0</v>
      </c>
    </row>
    <row r="21" spans="1:15">
      <c r="A21" s="3" t="s">
        <v>169</v>
      </c>
      <c r="B21" s="4">
        <v>4</v>
      </c>
      <c r="C21" s="4">
        <v>1</v>
      </c>
      <c r="D21" s="59">
        <f t="shared" ref="D21:E21" si="10">B21*4.5</f>
        <v>18</v>
      </c>
      <c r="E21" s="59">
        <f t="shared" si="10"/>
        <v>4.5</v>
      </c>
      <c r="F21" s="102">
        <f t="shared" si="3"/>
        <v>1</v>
      </c>
      <c r="G21" s="115">
        <f t="shared" si="3"/>
        <v>1</v>
      </c>
      <c r="H21" s="115">
        <f>L6</f>
        <v>3</v>
      </c>
      <c r="I21" s="59">
        <f t="shared" si="5"/>
        <v>31.5</v>
      </c>
      <c r="J21" s="106">
        <f t="shared" si="6"/>
        <v>31.5</v>
      </c>
      <c r="K21" s="173">
        <v>1</v>
      </c>
      <c r="L21" s="173">
        <v>3</v>
      </c>
      <c r="M21" s="169">
        <f t="shared" si="7"/>
        <v>31.5</v>
      </c>
      <c r="N21" s="104">
        <f t="shared" si="8"/>
        <v>0</v>
      </c>
      <c r="O21" s="106">
        <f t="shared" si="9"/>
        <v>0</v>
      </c>
    </row>
    <row r="22" spans="1:15">
      <c r="A22" s="3"/>
      <c r="B22" s="23"/>
      <c r="C22" s="23"/>
      <c r="D22" s="59"/>
      <c r="E22" s="59"/>
      <c r="F22" s="102"/>
      <c r="G22" s="115"/>
      <c r="H22" s="115"/>
      <c r="I22" s="59"/>
      <c r="J22" s="106"/>
      <c r="K22" s="168"/>
      <c r="L22" s="168"/>
      <c r="M22" s="169"/>
      <c r="N22" s="104"/>
      <c r="O22" s="106"/>
    </row>
    <row r="23" spans="1:15">
      <c r="A23" s="63"/>
      <c r="B23" s="63"/>
      <c r="C23" s="63"/>
      <c r="D23" s="63"/>
      <c r="E23" s="21"/>
      <c r="F23" s="21"/>
      <c r="G23" s="56"/>
      <c r="H23" s="63"/>
      <c r="I23" s="63"/>
      <c r="J23" s="63"/>
      <c r="K23" s="63"/>
      <c r="L23" s="63"/>
      <c r="M23" s="64" t="s">
        <v>54</v>
      </c>
      <c r="N23" s="105">
        <f>SUM(N18:N22)</f>
        <v>0</v>
      </c>
      <c r="O23" s="117">
        <f>SUM(O18:O22)</f>
        <v>0</v>
      </c>
    </row>
    <row r="24" spans="1:15">
      <c r="E24" s="8"/>
      <c r="F24" s="8"/>
      <c r="G24" s="7"/>
    </row>
    <row r="25" spans="1:15">
      <c r="E25" s="6"/>
      <c r="J25" s="8"/>
      <c r="K25" s="8"/>
      <c r="L25" s="7"/>
    </row>
  </sheetData>
  <pageMargins left="0.51181102362204722" right="0.51181102362204722" top="0.74803149606299213" bottom="0.74803149606299213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>
      <selection activeCell="C18" sqref="C18"/>
    </sheetView>
  </sheetViews>
  <sheetFormatPr baseColWidth="10" defaultColWidth="11.42578125" defaultRowHeight="15"/>
  <cols>
    <col min="1" max="15" width="9.7109375" customWidth="1"/>
    <col min="16" max="16" width="13" customWidth="1"/>
    <col min="19" max="19" width="7.140625" customWidth="1"/>
  </cols>
  <sheetData>
    <row r="1" spans="1:18" ht="20.25">
      <c r="A1" s="95" t="s">
        <v>95</v>
      </c>
      <c r="B1" s="79"/>
      <c r="C1" s="95" t="s">
        <v>85</v>
      </c>
      <c r="D1" s="79"/>
      <c r="E1" s="80" t="s">
        <v>10</v>
      </c>
      <c r="F1" s="80" t="s">
        <v>11</v>
      </c>
      <c r="G1" s="80" t="s">
        <v>12</v>
      </c>
      <c r="H1" s="80" t="s">
        <v>13</v>
      </c>
      <c r="I1" s="80" t="s">
        <v>14</v>
      </c>
      <c r="J1" s="81" t="s">
        <v>16</v>
      </c>
      <c r="K1" s="82" t="s">
        <v>17</v>
      </c>
      <c r="L1" s="81" t="s">
        <v>20</v>
      </c>
      <c r="M1" s="63"/>
      <c r="N1" s="63"/>
      <c r="O1" s="63"/>
    </row>
    <row r="2" spans="1:18" ht="16.5">
      <c r="A2" s="136"/>
      <c r="B2" s="83" t="s">
        <v>106</v>
      </c>
      <c r="C2" s="83" t="s">
        <v>107</v>
      </c>
      <c r="D2" s="84" t="s">
        <v>108</v>
      </c>
      <c r="E2" s="108" t="s">
        <v>9</v>
      </c>
      <c r="F2" s="108" t="s">
        <v>9</v>
      </c>
      <c r="G2" s="108" t="s">
        <v>9</v>
      </c>
      <c r="H2" s="108" t="s">
        <v>9</v>
      </c>
      <c r="I2" s="92" t="s">
        <v>44</v>
      </c>
      <c r="J2" s="87" t="s">
        <v>18</v>
      </c>
      <c r="K2" s="88" t="s">
        <v>19</v>
      </c>
      <c r="L2" s="87" t="s">
        <v>15</v>
      </c>
      <c r="M2" s="63"/>
      <c r="N2" s="63"/>
      <c r="O2" s="63"/>
    </row>
    <row r="3" spans="1:18">
      <c r="A3" s="26" t="s">
        <v>90</v>
      </c>
      <c r="B3" s="4">
        <v>3</v>
      </c>
      <c r="C3" s="4">
        <v>1</v>
      </c>
      <c r="D3" s="123">
        <v>20</v>
      </c>
      <c r="E3" s="29">
        <v>24</v>
      </c>
      <c r="F3" s="29">
        <v>39</v>
      </c>
      <c r="G3" s="165">
        <v>50</v>
      </c>
      <c r="H3" s="29">
        <v>47</v>
      </c>
      <c r="I3" s="124">
        <f>I10</f>
        <v>60</v>
      </c>
      <c r="J3" s="241">
        <f>I3/80</f>
        <v>0.75</v>
      </c>
      <c r="K3" s="106">
        <f>I3/60</f>
        <v>1</v>
      </c>
      <c r="L3" s="59">
        <f>I3/D3</f>
        <v>3</v>
      </c>
      <c r="M3" s="63"/>
      <c r="N3" s="63"/>
      <c r="O3" s="63"/>
    </row>
    <row r="4" spans="1:18">
      <c r="A4" s="27" t="s">
        <v>91</v>
      </c>
      <c r="B4" s="4">
        <v>2</v>
      </c>
      <c r="C4" s="4">
        <v>2</v>
      </c>
      <c r="D4" s="123">
        <v>20</v>
      </c>
      <c r="E4" s="29">
        <v>32</v>
      </c>
      <c r="F4" s="29">
        <v>39</v>
      </c>
      <c r="G4" s="165">
        <v>61</v>
      </c>
      <c r="H4" s="165">
        <v>72</v>
      </c>
      <c r="I4" s="124">
        <f t="shared" ref="I4:I7" si="0">I11</f>
        <v>90</v>
      </c>
      <c r="J4" s="241">
        <f t="shared" ref="J4:J6" si="1">I4/80</f>
        <v>1.125</v>
      </c>
      <c r="K4" s="106">
        <f t="shared" ref="K4:K6" si="2">I4/60</f>
        <v>1.5</v>
      </c>
      <c r="L4" s="59">
        <f t="shared" ref="L4:L6" si="3">I4/D4</f>
        <v>4.5</v>
      </c>
      <c r="M4" s="63"/>
      <c r="N4" s="63"/>
      <c r="O4" s="63"/>
    </row>
    <row r="5" spans="1:18">
      <c r="A5" s="27" t="s">
        <v>92</v>
      </c>
      <c r="B5" s="4">
        <v>3</v>
      </c>
      <c r="C5" s="4">
        <v>1</v>
      </c>
      <c r="D5" s="123">
        <v>20</v>
      </c>
      <c r="E5" s="29">
        <v>30</v>
      </c>
      <c r="F5" s="31">
        <v>42</v>
      </c>
      <c r="G5" s="165">
        <v>51</v>
      </c>
      <c r="H5" s="29">
        <v>43</v>
      </c>
      <c r="I5" s="124">
        <f t="shared" si="0"/>
        <v>60</v>
      </c>
      <c r="J5" s="241">
        <f t="shared" si="1"/>
        <v>0.75</v>
      </c>
      <c r="K5" s="106">
        <f t="shared" si="2"/>
        <v>1</v>
      </c>
      <c r="L5" s="59">
        <f t="shared" si="3"/>
        <v>3</v>
      </c>
      <c r="M5" s="63"/>
      <c r="N5" s="63"/>
      <c r="O5" s="63"/>
    </row>
    <row r="6" spans="1:18">
      <c r="A6" s="27" t="s">
        <v>93</v>
      </c>
      <c r="B6" s="4">
        <v>2</v>
      </c>
      <c r="C6" s="4">
        <v>2</v>
      </c>
      <c r="D6" s="123">
        <v>20</v>
      </c>
      <c r="E6" s="29">
        <v>35</v>
      </c>
      <c r="F6" s="165">
        <v>51</v>
      </c>
      <c r="G6" s="29">
        <v>53</v>
      </c>
      <c r="H6" s="165">
        <v>78</v>
      </c>
      <c r="I6" s="124">
        <f t="shared" si="0"/>
        <v>90</v>
      </c>
      <c r="J6" s="241">
        <f t="shared" si="1"/>
        <v>1.125</v>
      </c>
      <c r="K6" s="106">
        <f t="shared" si="2"/>
        <v>1.5</v>
      </c>
      <c r="L6" s="59">
        <f t="shared" si="3"/>
        <v>4.5</v>
      </c>
      <c r="M6" s="63"/>
      <c r="N6" s="63"/>
      <c r="O6" s="63"/>
    </row>
    <row r="7" spans="1:18">
      <c r="A7" s="27" t="s">
        <v>94</v>
      </c>
      <c r="B7" s="4">
        <v>3</v>
      </c>
      <c r="C7" s="4">
        <v>1</v>
      </c>
      <c r="D7" s="123">
        <v>20</v>
      </c>
      <c r="E7" s="29">
        <v>26</v>
      </c>
      <c r="F7" s="29">
        <v>20</v>
      </c>
      <c r="G7" s="165">
        <v>54</v>
      </c>
      <c r="H7" s="29">
        <v>45</v>
      </c>
      <c r="I7" s="124">
        <f t="shared" si="0"/>
        <v>60</v>
      </c>
      <c r="J7" s="241">
        <f t="shared" ref="J7" si="4">I7/80</f>
        <v>0.75</v>
      </c>
      <c r="K7" s="106">
        <f t="shared" ref="K7" si="5">I7/60</f>
        <v>1</v>
      </c>
      <c r="L7" s="59">
        <f t="shared" ref="L7" si="6">I7/D7</f>
        <v>3</v>
      </c>
      <c r="M7" s="63"/>
      <c r="N7" s="63"/>
      <c r="O7" s="63"/>
    </row>
    <row r="8" spans="1:18">
      <c r="A8" s="63"/>
      <c r="B8" s="63"/>
      <c r="C8" s="63"/>
      <c r="D8" s="97"/>
      <c r="E8" s="109"/>
      <c r="F8" s="62"/>
      <c r="G8" s="62"/>
      <c r="H8" s="62"/>
      <c r="I8" s="63"/>
      <c r="J8" s="21"/>
      <c r="K8" s="21"/>
      <c r="L8" s="56"/>
      <c r="M8" s="63"/>
      <c r="N8" s="63"/>
      <c r="O8" s="63"/>
    </row>
    <row r="9" spans="1:18" ht="16.5">
      <c r="A9" s="63"/>
      <c r="B9" s="63"/>
      <c r="C9" s="63"/>
      <c r="D9" s="98"/>
      <c r="E9" s="92" t="s">
        <v>3</v>
      </c>
      <c r="F9" s="92" t="s">
        <v>3</v>
      </c>
      <c r="G9" s="92" t="s">
        <v>3</v>
      </c>
      <c r="H9" s="92" t="s">
        <v>3</v>
      </c>
      <c r="I9" s="92" t="s">
        <v>44</v>
      </c>
      <c r="J9" s="93"/>
      <c r="K9" s="21"/>
      <c r="L9" s="56"/>
      <c r="M9" s="63"/>
      <c r="N9" s="63"/>
      <c r="O9" s="63"/>
    </row>
    <row r="10" spans="1:18">
      <c r="A10" s="63"/>
      <c r="B10" s="63"/>
      <c r="C10" s="63"/>
      <c r="D10" s="63"/>
      <c r="E10" s="25">
        <v>40</v>
      </c>
      <c r="F10" s="35">
        <v>40</v>
      </c>
      <c r="G10" s="35">
        <v>40</v>
      </c>
      <c r="H10" s="35">
        <v>60</v>
      </c>
      <c r="I10" s="25">
        <v>60</v>
      </c>
      <c r="J10" s="27" t="s">
        <v>90</v>
      </c>
      <c r="K10" s="21"/>
      <c r="L10" s="56"/>
      <c r="M10" s="63"/>
      <c r="N10" s="63"/>
      <c r="O10" s="63"/>
    </row>
    <row r="11" spans="1:18">
      <c r="A11" s="63"/>
      <c r="B11" s="63"/>
      <c r="C11" s="63"/>
      <c r="D11" s="63"/>
      <c r="E11" s="25">
        <v>40</v>
      </c>
      <c r="F11" s="35">
        <v>40</v>
      </c>
      <c r="G11" s="35">
        <v>40</v>
      </c>
      <c r="H11" s="158">
        <v>60</v>
      </c>
      <c r="I11" s="25">
        <v>90</v>
      </c>
      <c r="J11" s="27" t="s">
        <v>91</v>
      </c>
      <c r="K11" s="21"/>
      <c r="L11" s="56"/>
      <c r="M11" s="63"/>
      <c r="N11" s="63"/>
      <c r="O11" s="63"/>
    </row>
    <row r="12" spans="1:18">
      <c r="A12" s="63"/>
      <c r="B12" s="63"/>
      <c r="C12" s="63"/>
      <c r="D12" s="63"/>
      <c r="E12" s="25">
        <v>40</v>
      </c>
      <c r="F12" s="35">
        <v>40</v>
      </c>
      <c r="G12" s="35">
        <v>40</v>
      </c>
      <c r="H12" s="158">
        <v>60</v>
      </c>
      <c r="I12" s="25">
        <v>60</v>
      </c>
      <c r="J12" s="27" t="s">
        <v>92</v>
      </c>
      <c r="K12" s="21"/>
      <c r="L12" s="56"/>
      <c r="M12" s="63"/>
      <c r="N12" s="63"/>
      <c r="O12" s="63"/>
    </row>
    <row r="13" spans="1:18">
      <c r="A13" s="63"/>
      <c r="B13" s="63"/>
      <c r="C13" s="63"/>
      <c r="D13" s="63"/>
      <c r="E13" s="25">
        <v>40</v>
      </c>
      <c r="F13" s="35">
        <v>40</v>
      </c>
      <c r="G13" s="35">
        <v>60</v>
      </c>
      <c r="H13" s="158">
        <v>60</v>
      </c>
      <c r="I13" s="25">
        <v>90</v>
      </c>
      <c r="J13" s="27" t="s">
        <v>93</v>
      </c>
      <c r="K13" s="21"/>
      <c r="L13" s="56"/>
      <c r="M13" s="63"/>
      <c r="N13" s="98"/>
      <c r="O13" s="98"/>
      <c r="P13" s="5"/>
      <c r="Q13" s="5"/>
    </row>
    <row r="14" spans="1:18">
      <c r="A14" s="63"/>
      <c r="B14" s="63"/>
      <c r="C14" s="63"/>
      <c r="D14" s="63"/>
      <c r="E14" s="25">
        <v>40</v>
      </c>
      <c r="F14" s="35">
        <v>40</v>
      </c>
      <c r="G14" s="35">
        <v>40</v>
      </c>
      <c r="H14" s="158">
        <v>60</v>
      </c>
      <c r="I14" s="25">
        <v>60</v>
      </c>
      <c r="J14" s="27" t="s">
        <v>94</v>
      </c>
      <c r="K14" s="21"/>
      <c r="L14" s="56"/>
      <c r="M14" s="99"/>
      <c r="N14" s="100"/>
      <c r="O14" s="101"/>
      <c r="P14" s="10"/>
      <c r="Q14" s="10"/>
      <c r="R14" s="10"/>
    </row>
    <row r="15" spans="1:18">
      <c r="A15" s="63"/>
      <c r="B15" s="63"/>
      <c r="C15" s="63"/>
      <c r="D15" s="63"/>
      <c r="E15" s="62"/>
      <c r="F15" s="63"/>
      <c r="G15" s="63"/>
      <c r="H15" s="63"/>
      <c r="I15" s="63"/>
      <c r="J15" s="21"/>
      <c r="K15" s="21"/>
      <c r="L15" s="56"/>
      <c r="M15" s="63"/>
      <c r="N15" s="63"/>
      <c r="O15" s="63"/>
    </row>
    <row r="16" spans="1:18" ht="16.5">
      <c r="A16" s="67"/>
      <c r="B16" s="137" t="s">
        <v>35</v>
      </c>
      <c r="C16" s="137" t="s">
        <v>35</v>
      </c>
      <c r="D16" s="68" t="s">
        <v>21</v>
      </c>
      <c r="E16" s="69" t="s">
        <v>21</v>
      </c>
      <c r="F16" s="69"/>
      <c r="G16" s="111"/>
      <c r="H16" s="112"/>
      <c r="I16" s="68" t="s">
        <v>26</v>
      </c>
      <c r="J16" s="70" t="s">
        <v>28</v>
      </c>
      <c r="K16" s="166"/>
      <c r="L16" s="166"/>
      <c r="M16" s="166" t="s">
        <v>29</v>
      </c>
      <c r="N16" s="71" t="s">
        <v>32</v>
      </c>
      <c r="O16" s="70" t="s">
        <v>33</v>
      </c>
    </row>
    <row r="17" spans="1:18" ht="16.5">
      <c r="A17" s="72"/>
      <c r="B17" s="107" t="s">
        <v>0</v>
      </c>
      <c r="C17" s="107" t="s">
        <v>1</v>
      </c>
      <c r="D17" s="74" t="s">
        <v>22</v>
      </c>
      <c r="E17" s="75" t="s">
        <v>2</v>
      </c>
      <c r="F17" s="75" t="s">
        <v>23</v>
      </c>
      <c r="G17" s="113" t="s">
        <v>24</v>
      </c>
      <c r="H17" s="114" t="s">
        <v>25</v>
      </c>
      <c r="I17" s="74" t="s">
        <v>27</v>
      </c>
      <c r="J17" s="76" t="s">
        <v>27</v>
      </c>
      <c r="K17" s="167" t="s">
        <v>30</v>
      </c>
      <c r="L17" s="167" t="s">
        <v>31</v>
      </c>
      <c r="M17" s="167" t="s">
        <v>27</v>
      </c>
      <c r="N17" s="77"/>
      <c r="O17" s="78"/>
    </row>
    <row r="18" spans="1:18">
      <c r="A18" s="3" t="s">
        <v>90</v>
      </c>
      <c r="B18" s="4">
        <v>3</v>
      </c>
      <c r="C18" s="4">
        <v>1</v>
      </c>
      <c r="D18" s="59">
        <f>B18*4.5</f>
        <v>13.5</v>
      </c>
      <c r="E18" s="59">
        <f>C18*4.5</f>
        <v>4.5</v>
      </c>
      <c r="F18" s="102">
        <f t="shared" ref="F18:H22" si="7">ROUNDUP(J3,0)</f>
        <v>1</v>
      </c>
      <c r="G18" s="115">
        <f t="shared" si="7"/>
        <v>1</v>
      </c>
      <c r="H18" s="115">
        <f t="shared" si="7"/>
        <v>3</v>
      </c>
      <c r="I18" s="59">
        <f>D18*F18+E18*H18</f>
        <v>27</v>
      </c>
      <c r="J18" s="106">
        <f>D18*G18+E18*H18</f>
        <v>27</v>
      </c>
      <c r="K18" s="173">
        <v>1</v>
      </c>
      <c r="L18" s="173">
        <v>3</v>
      </c>
      <c r="M18" s="169">
        <f>D18*K18+E18*L18</f>
        <v>27</v>
      </c>
      <c r="N18" s="104">
        <f>M18-I18</f>
        <v>0</v>
      </c>
      <c r="O18" s="106">
        <f>M18-J18</f>
        <v>0</v>
      </c>
    </row>
    <row r="19" spans="1:18">
      <c r="A19" s="3" t="s">
        <v>91</v>
      </c>
      <c r="B19" s="4">
        <v>2</v>
      </c>
      <c r="C19" s="4">
        <v>2</v>
      </c>
      <c r="D19" s="59">
        <f t="shared" ref="D19:E19" si="8">B19*4.5</f>
        <v>9</v>
      </c>
      <c r="E19" s="59">
        <f t="shared" si="8"/>
        <v>9</v>
      </c>
      <c r="F19" s="102">
        <f t="shared" si="7"/>
        <v>2</v>
      </c>
      <c r="G19" s="229">
        <f t="shared" si="7"/>
        <v>2</v>
      </c>
      <c r="H19" s="229">
        <f t="shared" si="7"/>
        <v>5</v>
      </c>
      <c r="I19" s="59">
        <f t="shared" ref="I19:I21" si="9">D19*F19+E19*H19</f>
        <v>63</v>
      </c>
      <c r="J19" s="106">
        <f t="shared" ref="J19:J21" si="10">D19*G19+E19*H19</f>
        <v>63</v>
      </c>
      <c r="K19" s="174">
        <v>1</v>
      </c>
      <c r="L19" s="174">
        <v>4</v>
      </c>
      <c r="M19" s="169">
        <f t="shared" ref="M19:M21" si="11">D19*K19+E19*L19</f>
        <v>45</v>
      </c>
      <c r="N19" s="104">
        <f t="shared" ref="N19:N21" si="12">M19-I19</f>
        <v>-18</v>
      </c>
      <c r="O19" s="106">
        <f t="shared" ref="O19:O21" si="13">M19-J19</f>
        <v>-18</v>
      </c>
      <c r="P19" s="237" t="s">
        <v>109</v>
      </c>
      <c r="Q19" s="149"/>
      <c r="R19" s="149"/>
    </row>
    <row r="20" spans="1:18">
      <c r="A20" s="3" t="s">
        <v>92</v>
      </c>
      <c r="B20" s="4">
        <v>3</v>
      </c>
      <c r="C20" s="4">
        <v>1</v>
      </c>
      <c r="D20" s="59">
        <f>B20*4.5</f>
        <v>13.5</v>
      </c>
      <c r="E20" s="59">
        <f>C20*4.5</f>
        <v>4.5</v>
      </c>
      <c r="F20" s="102">
        <f t="shared" si="7"/>
        <v>1</v>
      </c>
      <c r="G20" s="115">
        <f t="shared" si="7"/>
        <v>1</v>
      </c>
      <c r="H20" s="115">
        <f t="shared" si="7"/>
        <v>3</v>
      </c>
      <c r="I20" s="59">
        <f t="shared" si="9"/>
        <v>27</v>
      </c>
      <c r="J20" s="106">
        <f t="shared" si="10"/>
        <v>27</v>
      </c>
      <c r="K20" s="174">
        <v>1</v>
      </c>
      <c r="L20" s="174">
        <v>3</v>
      </c>
      <c r="M20" s="169">
        <f t="shared" si="11"/>
        <v>27</v>
      </c>
      <c r="N20" s="104">
        <f t="shared" si="12"/>
        <v>0</v>
      </c>
      <c r="O20" s="106">
        <f t="shared" si="13"/>
        <v>0</v>
      </c>
    </row>
    <row r="21" spans="1:18">
      <c r="A21" s="3" t="s">
        <v>93</v>
      </c>
      <c r="B21" s="4">
        <v>2</v>
      </c>
      <c r="C21" s="4">
        <v>2</v>
      </c>
      <c r="D21" s="59">
        <f t="shared" ref="D21:E21" si="14">B21*4.5</f>
        <v>9</v>
      </c>
      <c r="E21" s="59">
        <f t="shared" si="14"/>
        <v>9</v>
      </c>
      <c r="F21" s="102">
        <f t="shared" si="7"/>
        <v>2</v>
      </c>
      <c r="G21" s="229">
        <f t="shared" si="7"/>
        <v>2</v>
      </c>
      <c r="H21" s="229">
        <f t="shared" si="7"/>
        <v>5</v>
      </c>
      <c r="I21" s="59">
        <f t="shared" si="9"/>
        <v>63</v>
      </c>
      <c r="J21" s="106">
        <f t="shared" si="10"/>
        <v>63</v>
      </c>
      <c r="K21" s="174">
        <v>1</v>
      </c>
      <c r="L21" s="174">
        <v>4</v>
      </c>
      <c r="M21" s="169">
        <f t="shared" si="11"/>
        <v>45</v>
      </c>
      <c r="N21" s="104">
        <f t="shared" si="12"/>
        <v>-18</v>
      </c>
      <c r="O21" s="106">
        <f t="shared" si="13"/>
        <v>-18</v>
      </c>
      <c r="P21" s="237" t="s">
        <v>109</v>
      </c>
      <c r="Q21" s="149"/>
      <c r="R21" s="149"/>
    </row>
    <row r="22" spans="1:18">
      <c r="A22" s="3" t="s">
        <v>94</v>
      </c>
      <c r="B22" s="4">
        <v>3</v>
      </c>
      <c r="C22" s="4">
        <v>1</v>
      </c>
      <c r="D22" s="59">
        <f t="shared" ref="D22" si="15">B22*4.5</f>
        <v>13.5</v>
      </c>
      <c r="E22" s="59">
        <f t="shared" ref="E22" si="16">C22*4.5</f>
        <v>4.5</v>
      </c>
      <c r="F22" s="102">
        <f t="shared" ref="F22" si="17">ROUNDUP(J7,0)</f>
        <v>1</v>
      </c>
      <c r="G22" s="115">
        <f t="shared" ref="G22" si="18">ROUNDUP(K7,0)</f>
        <v>1</v>
      </c>
      <c r="H22" s="115">
        <f t="shared" si="7"/>
        <v>3</v>
      </c>
      <c r="I22" s="59">
        <f t="shared" ref="I22" si="19">D22*F22+E22*H22</f>
        <v>27</v>
      </c>
      <c r="J22" s="106">
        <f t="shared" ref="J22" si="20">D22*G22+E22*H22</f>
        <v>27</v>
      </c>
      <c r="K22" s="174">
        <v>1</v>
      </c>
      <c r="L22" s="174">
        <v>3</v>
      </c>
      <c r="M22" s="169">
        <f t="shared" ref="M22" si="21">D22*K22+E22*L22</f>
        <v>27</v>
      </c>
      <c r="N22" s="104">
        <f t="shared" ref="N22" si="22">M22-I22</f>
        <v>0</v>
      </c>
      <c r="O22" s="106">
        <f t="shared" ref="O22" si="23">M22-J22</f>
        <v>0</v>
      </c>
    </row>
    <row r="23" spans="1:18">
      <c r="A23" s="63"/>
      <c r="B23" s="63"/>
      <c r="C23" s="63"/>
      <c r="D23" s="63"/>
      <c r="E23" s="21"/>
      <c r="F23" s="21"/>
      <c r="G23" s="56"/>
      <c r="H23" s="63"/>
      <c r="I23" s="63"/>
      <c r="J23" s="63"/>
      <c r="K23" s="63"/>
      <c r="L23" s="63"/>
      <c r="M23" s="64" t="s">
        <v>54</v>
      </c>
      <c r="N23" s="105">
        <f>SUM(N18:N22)</f>
        <v>-36</v>
      </c>
      <c r="O23" s="117">
        <f>SUM(O18:O22)</f>
        <v>-36</v>
      </c>
    </row>
    <row r="24" spans="1:18">
      <c r="C24" s="8"/>
      <c r="D24" s="8"/>
      <c r="E24" s="8"/>
      <c r="F24" s="8"/>
      <c r="G24" s="8"/>
      <c r="H24" s="8"/>
      <c r="I24" s="8"/>
    </row>
    <row r="25" spans="1:18">
      <c r="C25" s="8"/>
      <c r="D25" s="8"/>
      <c r="E25" s="8"/>
      <c r="F25" s="8"/>
      <c r="G25" s="8"/>
      <c r="H25" s="8"/>
      <c r="I25" s="8"/>
      <c r="J25" s="8"/>
      <c r="K25" s="8"/>
      <c r="L25" s="7"/>
    </row>
    <row r="26" spans="1:18">
      <c r="C26" s="8"/>
      <c r="D26" s="8"/>
      <c r="E26" s="8"/>
      <c r="F26" s="8"/>
      <c r="G26" s="8"/>
      <c r="H26" s="8"/>
      <c r="I26" s="8"/>
    </row>
    <row r="27" spans="1:18">
      <c r="C27" s="8"/>
      <c r="D27" s="8"/>
      <c r="E27" s="8"/>
      <c r="F27" s="8"/>
      <c r="G27" s="8"/>
      <c r="H27" s="8"/>
      <c r="I27" s="8"/>
    </row>
    <row r="28" spans="1:18">
      <c r="C28" s="8"/>
      <c r="D28" s="8"/>
      <c r="E28" s="8"/>
      <c r="F28" s="8"/>
      <c r="G28" s="8"/>
      <c r="H28" s="8"/>
      <c r="I28" s="8"/>
    </row>
    <row r="29" spans="1:18">
      <c r="I29" t="s">
        <v>96</v>
      </c>
    </row>
  </sheetData>
  <conditionalFormatting sqref="C24:I28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>
      <selection activeCell="C18" sqref="C18"/>
    </sheetView>
  </sheetViews>
  <sheetFormatPr baseColWidth="10" defaultColWidth="11.42578125" defaultRowHeight="15"/>
  <cols>
    <col min="2" max="15" width="9.7109375" customWidth="1"/>
    <col min="16" max="16" width="13" customWidth="1"/>
    <col min="18" max="18" width="15.28515625" customWidth="1"/>
  </cols>
  <sheetData>
    <row r="1" spans="1:18" ht="20.25">
      <c r="A1" s="95" t="s">
        <v>110</v>
      </c>
      <c r="B1" s="79"/>
      <c r="C1" s="95" t="s">
        <v>85</v>
      </c>
      <c r="D1" s="79"/>
      <c r="E1" s="80" t="s">
        <v>10</v>
      </c>
      <c r="F1" s="80" t="s">
        <v>11</v>
      </c>
      <c r="G1" s="80" t="s">
        <v>12</v>
      </c>
      <c r="H1" s="80" t="s">
        <v>13</v>
      </c>
      <c r="I1" s="80" t="s">
        <v>14</v>
      </c>
      <c r="J1" s="81" t="s">
        <v>16</v>
      </c>
      <c r="K1" s="82" t="s">
        <v>17</v>
      </c>
      <c r="L1" s="81" t="s">
        <v>20</v>
      </c>
      <c r="M1" s="63"/>
      <c r="N1" s="63"/>
      <c r="O1" s="63"/>
    </row>
    <row r="2" spans="1:18" ht="16.5">
      <c r="A2" s="136"/>
      <c r="B2" s="83" t="s">
        <v>106</v>
      </c>
      <c r="C2" s="83" t="s">
        <v>107</v>
      </c>
      <c r="D2" s="84" t="s">
        <v>108</v>
      </c>
      <c r="E2" s="108" t="s">
        <v>9</v>
      </c>
      <c r="F2" s="108" t="s">
        <v>9</v>
      </c>
      <c r="G2" s="108" t="s">
        <v>9</v>
      </c>
      <c r="H2" s="108" t="s">
        <v>9</v>
      </c>
      <c r="I2" s="92" t="s">
        <v>44</v>
      </c>
      <c r="J2" s="87" t="s">
        <v>18</v>
      </c>
      <c r="K2" s="88" t="s">
        <v>19</v>
      </c>
      <c r="L2" s="87" t="s">
        <v>15</v>
      </c>
      <c r="M2" s="63"/>
      <c r="N2" s="63"/>
      <c r="O2" s="63"/>
    </row>
    <row r="3" spans="1:18">
      <c r="A3" s="150" t="s">
        <v>100</v>
      </c>
      <c r="B3" s="153">
        <v>2.5</v>
      </c>
      <c r="C3" s="153">
        <v>1.5</v>
      </c>
      <c r="D3" s="123">
        <v>20</v>
      </c>
      <c r="E3" s="157">
        <v>19</v>
      </c>
      <c r="F3" s="157">
        <v>40</v>
      </c>
      <c r="G3" s="157">
        <v>33</v>
      </c>
      <c r="H3" s="157">
        <v>44</v>
      </c>
      <c r="I3" s="156">
        <v>40</v>
      </c>
      <c r="J3" s="241">
        <f>I3/80</f>
        <v>0.5</v>
      </c>
      <c r="K3" s="106">
        <f>I3/60</f>
        <v>0.66666666666666663</v>
      </c>
      <c r="L3" s="59">
        <f>I3/D3</f>
        <v>2</v>
      </c>
      <c r="M3" s="63"/>
      <c r="N3" s="63"/>
      <c r="O3" s="63"/>
    </row>
    <row r="4" spans="1:18">
      <c r="A4" s="151" t="s">
        <v>111</v>
      </c>
      <c r="B4" s="154">
        <v>3</v>
      </c>
      <c r="C4" s="154">
        <v>1</v>
      </c>
      <c r="D4" s="123">
        <v>20</v>
      </c>
      <c r="E4" s="157">
        <v>29</v>
      </c>
      <c r="F4" s="157">
        <v>42</v>
      </c>
      <c r="G4" s="157">
        <v>57</v>
      </c>
      <c r="H4" s="157">
        <v>65</v>
      </c>
      <c r="I4" s="156">
        <v>60</v>
      </c>
      <c r="J4" s="241">
        <f t="shared" ref="J4:J7" si="0">I4/80</f>
        <v>0.75</v>
      </c>
      <c r="K4" s="106">
        <f t="shared" ref="K4:K7" si="1">I4/60</f>
        <v>1</v>
      </c>
      <c r="L4" s="59">
        <f t="shared" ref="L4:L7" si="2">I4/D4</f>
        <v>3</v>
      </c>
      <c r="M4" s="63"/>
      <c r="N4" s="63"/>
      <c r="O4" s="63"/>
    </row>
    <row r="5" spans="1:18">
      <c r="A5" s="151" t="s">
        <v>112</v>
      </c>
      <c r="B5" s="154">
        <v>3</v>
      </c>
      <c r="C5" s="154">
        <v>1</v>
      </c>
      <c r="D5" s="123">
        <v>20</v>
      </c>
      <c r="E5" s="157">
        <v>22</v>
      </c>
      <c r="F5" s="157">
        <v>38</v>
      </c>
      <c r="G5" s="157">
        <v>49</v>
      </c>
      <c r="H5" s="157">
        <v>48</v>
      </c>
      <c r="I5" s="156">
        <v>60</v>
      </c>
      <c r="J5" s="241">
        <f t="shared" si="0"/>
        <v>0.75</v>
      </c>
      <c r="K5" s="106">
        <f t="shared" si="1"/>
        <v>1</v>
      </c>
      <c r="L5" s="59">
        <f t="shared" si="2"/>
        <v>3</v>
      </c>
      <c r="M5" s="63"/>
      <c r="N5" s="63"/>
      <c r="O5" s="63"/>
    </row>
    <row r="6" spans="1:18">
      <c r="A6" s="151" t="s">
        <v>113</v>
      </c>
      <c r="B6" s="154">
        <v>2</v>
      </c>
      <c r="C6" s="154">
        <v>2</v>
      </c>
      <c r="D6" s="224">
        <v>16</v>
      </c>
      <c r="E6" s="157">
        <v>15</v>
      </c>
      <c r="F6" s="157">
        <v>21</v>
      </c>
      <c r="G6" s="157">
        <v>30</v>
      </c>
      <c r="H6" s="157">
        <v>40</v>
      </c>
      <c r="I6" s="156">
        <v>40</v>
      </c>
      <c r="J6" s="241">
        <f t="shared" si="0"/>
        <v>0.5</v>
      </c>
      <c r="K6" s="106">
        <f t="shared" si="1"/>
        <v>0.66666666666666663</v>
      </c>
      <c r="L6" s="59">
        <f t="shared" si="2"/>
        <v>2.5</v>
      </c>
      <c r="M6" s="63"/>
      <c r="N6" s="63"/>
      <c r="O6" s="63"/>
    </row>
    <row r="7" spans="1:18">
      <c r="A7" s="152" t="s">
        <v>114</v>
      </c>
      <c r="B7" s="154">
        <v>2</v>
      </c>
      <c r="C7" s="154">
        <v>2</v>
      </c>
      <c r="D7" s="123">
        <v>20</v>
      </c>
      <c r="E7" s="157">
        <v>7</v>
      </c>
      <c r="F7" s="157">
        <v>30</v>
      </c>
      <c r="G7" s="157">
        <v>66</v>
      </c>
      <c r="H7" s="157">
        <v>63</v>
      </c>
      <c r="I7" s="156">
        <v>60</v>
      </c>
      <c r="J7" s="241">
        <f t="shared" si="0"/>
        <v>0.75</v>
      </c>
      <c r="K7" s="106">
        <f t="shared" si="1"/>
        <v>1</v>
      </c>
      <c r="L7" s="59">
        <f t="shared" si="2"/>
        <v>3</v>
      </c>
      <c r="M7" s="63"/>
      <c r="N7" s="63"/>
      <c r="O7" s="63"/>
    </row>
    <row r="8" spans="1:18">
      <c r="A8" s="63"/>
      <c r="B8" s="63"/>
      <c r="C8" s="63"/>
      <c r="D8" s="97"/>
      <c r="E8" s="109"/>
      <c r="F8" s="62"/>
      <c r="G8" s="62"/>
      <c r="H8" s="62"/>
      <c r="I8" s="63"/>
      <c r="J8" s="21"/>
      <c r="K8" s="21"/>
      <c r="L8" s="56"/>
      <c r="M8" s="63"/>
      <c r="N8" s="63"/>
      <c r="O8" s="63"/>
    </row>
    <row r="9" spans="1:18" ht="16.5">
      <c r="A9" s="63"/>
      <c r="B9" s="63"/>
      <c r="C9" s="63"/>
      <c r="D9" s="98"/>
      <c r="E9" s="92" t="s">
        <v>3</v>
      </c>
      <c r="F9" s="92" t="s">
        <v>3</v>
      </c>
      <c r="G9" s="92" t="s">
        <v>3</v>
      </c>
      <c r="H9" s="92" t="s">
        <v>3</v>
      </c>
      <c r="I9" s="92" t="s">
        <v>44</v>
      </c>
      <c r="J9" s="93"/>
      <c r="K9" s="21"/>
      <c r="L9" s="56"/>
      <c r="M9" s="63"/>
      <c r="N9" s="63"/>
      <c r="O9" s="63"/>
    </row>
    <row r="10" spans="1:18">
      <c r="A10" s="63"/>
      <c r="B10" s="63"/>
      <c r="C10" s="63"/>
      <c r="D10" s="63"/>
      <c r="E10" s="25">
        <v>40</v>
      </c>
      <c r="F10" s="35">
        <v>40</v>
      </c>
      <c r="G10" s="35">
        <v>40</v>
      </c>
      <c r="H10" s="35">
        <v>40</v>
      </c>
      <c r="I10" s="35">
        <v>40</v>
      </c>
      <c r="J10" s="151" t="s">
        <v>100</v>
      </c>
      <c r="K10" s="21"/>
      <c r="L10" s="56"/>
      <c r="M10" s="63"/>
      <c r="N10" s="63"/>
      <c r="O10" s="63"/>
    </row>
    <row r="11" spans="1:18">
      <c r="A11" s="63"/>
      <c r="B11" s="63"/>
      <c r="C11" s="63"/>
      <c r="D11" s="63"/>
      <c r="E11" s="25">
        <v>40</v>
      </c>
      <c r="F11" s="35">
        <v>40</v>
      </c>
      <c r="G11" s="35">
        <v>40</v>
      </c>
      <c r="H11" s="158">
        <v>60</v>
      </c>
      <c r="I11" s="158">
        <v>60</v>
      </c>
      <c r="J11" s="151" t="s">
        <v>111</v>
      </c>
      <c r="K11" s="21"/>
      <c r="L11" s="56"/>
      <c r="M11" s="63"/>
      <c r="N11" s="63"/>
      <c r="O11" s="63"/>
    </row>
    <row r="12" spans="1:18">
      <c r="A12" s="63"/>
      <c r="B12" s="63"/>
      <c r="C12" s="63"/>
      <c r="D12" s="63"/>
      <c r="E12" s="25">
        <v>40</v>
      </c>
      <c r="F12" s="35">
        <v>40</v>
      </c>
      <c r="G12" s="35">
        <v>40</v>
      </c>
      <c r="H12" s="158">
        <v>60</v>
      </c>
      <c r="I12" s="158">
        <v>60</v>
      </c>
      <c r="J12" s="151" t="s">
        <v>112</v>
      </c>
      <c r="K12" s="21"/>
      <c r="L12" s="56"/>
      <c r="M12" s="63"/>
      <c r="N12" s="63"/>
      <c r="O12" s="63"/>
    </row>
    <row r="13" spans="1:18">
      <c r="A13" s="63"/>
      <c r="B13" s="63"/>
      <c r="C13" s="63"/>
      <c r="D13" s="63"/>
      <c r="E13" s="25">
        <v>40</v>
      </c>
      <c r="F13" s="35">
        <v>40</v>
      </c>
      <c r="G13" s="35">
        <v>60</v>
      </c>
      <c r="H13" s="158">
        <v>40</v>
      </c>
      <c r="I13" s="158">
        <v>48</v>
      </c>
      <c r="J13" s="151" t="s">
        <v>113</v>
      </c>
      <c r="K13" s="21"/>
      <c r="L13" s="56"/>
      <c r="M13" s="63"/>
      <c r="N13" s="98"/>
      <c r="O13" s="98"/>
      <c r="P13" s="5"/>
      <c r="Q13" s="5"/>
    </row>
    <row r="14" spans="1:18">
      <c r="A14" s="63"/>
      <c r="B14" s="63"/>
      <c r="C14" s="63"/>
      <c r="D14" s="63"/>
      <c r="E14" s="25">
        <v>40</v>
      </c>
      <c r="F14" s="35">
        <v>40</v>
      </c>
      <c r="G14" s="35">
        <v>40</v>
      </c>
      <c r="H14" s="158">
        <v>60</v>
      </c>
      <c r="I14" s="158">
        <v>60</v>
      </c>
      <c r="J14" s="159" t="s">
        <v>114</v>
      </c>
      <c r="K14" s="21"/>
      <c r="L14" s="56"/>
      <c r="M14" s="99"/>
      <c r="N14" s="100"/>
      <c r="O14" s="101"/>
      <c r="P14" s="10"/>
      <c r="Q14" s="10"/>
      <c r="R14" s="10"/>
    </row>
    <row r="15" spans="1:18">
      <c r="A15" s="63"/>
      <c r="B15" s="63"/>
      <c r="C15" s="63"/>
      <c r="D15" s="63"/>
      <c r="E15" s="62"/>
      <c r="F15" s="63"/>
      <c r="G15" s="63"/>
      <c r="H15" s="63"/>
      <c r="I15" s="63"/>
      <c r="J15" s="21"/>
      <c r="K15" s="21"/>
      <c r="L15" s="56"/>
      <c r="M15" s="63"/>
      <c r="N15" s="63"/>
      <c r="O15" s="63"/>
    </row>
    <row r="16" spans="1:18" ht="16.5">
      <c r="A16" s="67"/>
      <c r="B16" s="137" t="s">
        <v>35</v>
      </c>
      <c r="C16" s="137" t="s">
        <v>35</v>
      </c>
      <c r="D16" s="68" t="s">
        <v>21</v>
      </c>
      <c r="E16" s="69" t="s">
        <v>21</v>
      </c>
      <c r="F16" s="69"/>
      <c r="G16" s="111"/>
      <c r="H16" s="112"/>
      <c r="I16" s="68" t="s">
        <v>26</v>
      </c>
      <c r="J16" s="70" t="s">
        <v>28</v>
      </c>
      <c r="K16" s="166"/>
      <c r="L16" s="166"/>
      <c r="M16" s="166" t="s">
        <v>29</v>
      </c>
      <c r="N16" s="71" t="s">
        <v>32</v>
      </c>
      <c r="O16" s="70" t="s">
        <v>33</v>
      </c>
    </row>
    <row r="17" spans="1:15" ht="16.5">
      <c r="A17" s="72"/>
      <c r="B17" s="107" t="s">
        <v>0</v>
      </c>
      <c r="C17" s="107" t="s">
        <v>1</v>
      </c>
      <c r="D17" s="74" t="s">
        <v>22</v>
      </c>
      <c r="E17" s="75" t="s">
        <v>2</v>
      </c>
      <c r="F17" s="75" t="s">
        <v>23</v>
      </c>
      <c r="G17" s="113" t="s">
        <v>24</v>
      </c>
      <c r="H17" s="114" t="s">
        <v>25</v>
      </c>
      <c r="I17" s="74" t="s">
        <v>27</v>
      </c>
      <c r="J17" s="76" t="s">
        <v>27</v>
      </c>
      <c r="K17" s="167" t="s">
        <v>30</v>
      </c>
      <c r="L17" s="167" t="s">
        <v>31</v>
      </c>
      <c r="M17" s="167" t="s">
        <v>27</v>
      </c>
      <c r="N17" s="77"/>
      <c r="O17" s="78"/>
    </row>
    <row r="18" spans="1:15">
      <c r="A18" s="150" t="s">
        <v>100</v>
      </c>
      <c r="B18" s="155">
        <f>B3</f>
        <v>2.5</v>
      </c>
      <c r="C18" s="155">
        <f>C3</f>
        <v>1.5</v>
      </c>
      <c r="D18" s="59">
        <f>B18*4.5</f>
        <v>11.25</v>
      </c>
      <c r="E18" s="59">
        <f>C18*4.5</f>
        <v>6.75</v>
      </c>
      <c r="F18" s="102">
        <f t="shared" ref="F18:H22" si="3">ROUNDUP(J3,0)</f>
        <v>1</v>
      </c>
      <c r="G18" s="115">
        <f t="shared" si="3"/>
        <v>1</v>
      </c>
      <c r="H18" s="115">
        <f t="shared" si="3"/>
        <v>2</v>
      </c>
      <c r="I18" s="59">
        <f>D18*F18+E18*H18</f>
        <v>24.75</v>
      </c>
      <c r="J18" s="106">
        <f>D18*G18+E18*H18</f>
        <v>24.75</v>
      </c>
      <c r="K18" s="173">
        <v>1</v>
      </c>
      <c r="L18" s="173">
        <v>2</v>
      </c>
      <c r="M18" s="169">
        <f>D18*K18+E18*L18</f>
        <v>24.75</v>
      </c>
      <c r="N18" s="104">
        <f>M18-I18</f>
        <v>0</v>
      </c>
      <c r="O18" s="106">
        <f>M18-J18</f>
        <v>0</v>
      </c>
    </row>
    <row r="19" spans="1:15">
      <c r="A19" s="151" t="s">
        <v>111</v>
      </c>
      <c r="B19" s="138">
        <f>B4</f>
        <v>3</v>
      </c>
      <c r="C19" s="138">
        <f>C4</f>
        <v>1</v>
      </c>
      <c r="D19" s="59">
        <f t="shared" ref="D19:E19" si="4">B19*4.5</f>
        <v>13.5</v>
      </c>
      <c r="E19" s="59">
        <f t="shared" si="4"/>
        <v>4.5</v>
      </c>
      <c r="F19" s="102">
        <f t="shared" si="3"/>
        <v>1</v>
      </c>
      <c r="G19" s="115">
        <f t="shared" si="3"/>
        <v>1</v>
      </c>
      <c r="H19" s="115">
        <f t="shared" si="3"/>
        <v>3</v>
      </c>
      <c r="I19" s="59">
        <f t="shared" ref="I19:I22" si="5">D19*F19+E19*H19</f>
        <v>27</v>
      </c>
      <c r="J19" s="106">
        <f t="shared" ref="J19:J22" si="6">D19*G19+E19*H19</f>
        <v>27</v>
      </c>
      <c r="K19" s="174">
        <v>1</v>
      </c>
      <c r="L19" s="174">
        <v>3</v>
      </c>
      <c r="M19" s="169">
        <f t="shared" ref="M19:M22" si="7">D19*K19+E19*L19</f>
        <v>27</v>
      </c>
      <c r="N19" s="104">
        <f t="shared" ref="N19:N22" si="8">M19-I19</f>
        <v>0</v>
      </c>
      <c r="O19" s="106">
        <f t="shared" ref="O19:O22" si="9">M19-J19</f>
        <v>0</v>
      </c>
    </row>
    <row r="20" spans="1:15">
      <c r="A20" s="151" t="s">
        <v>112</v>
      </c>
      <c r="B20" s="138">
        <f t="shared" ref="B20:C20" si="10">B5</f>
        <v>3</v>
      </c>
      <c r="C20" s="138">
        <f t="shared" si="10"/>
        <v>1</v>
      </c>
      <c r="D20" s="59">
        <f>B20*4.5</f>
        <v>13.5</v>
      </c>
      <c r="E20" s="59">
        <f>C20*4.5</f>
        <v>4.5</v>
      </c>
      <c r="F20" s="102">
        <f t="shared" si="3"/>
        <v>1</v>
      </c>
      <c r="G20" s="115">
        <f t="shared" si="3"/>
        <v>1</v>
      </c>
      <c r="H20" s="115">
        <f t="shared" si="3"/>
        <v>3</v>
      </c>
      <c r="I20" s="59">
        <f t="shared" si="5"/>
        <v>27</v>
      </c>
      <c r="J20" s="106">
        <f t="shared" si="6"/>
        <v>27</v>
      </c>
      <c r="K20" s="174">
        <v>1</v>
      </c>
      <c r="L20" s="174">
        <v>3</v>
      </c>
      <c r="M20" s="169">
        <f t="shared" si="7"/>
        <v>27</v>
      </c>
      <c r="N20" s="104">
        <f t="shared" si="8"/>
        <v>0</v>
      </c>
      <c r="O20" s="106">
        <f t="shared" si="9"/>
        <v>0</v>
      </c>
    </row>
    <row r="21" spans="1:15">
      <c r="A21" s="151" t="s">
        <v>113</v>
      </c>
      <c r="B21" s="138">
        <f t="shared" ref="B21:C21" si="11">B6</f>
        <v>2</v>
      </c>
      <c r="C21" s="138">
        <f t="shared" si="11"/>
        <v>2</v>
      </c>
      <c r="D21" s="59">
        <f t="shared" ref="D21:E22" si="12">B21*4.5</f>
        <v>9</v>
      </c>
      <c r="E21" s="59">
        <f t="shared" si="12"/>
        <v>9</v>
      </c>
      <c r="F21" s="102">
        <f t="shared" si="3"/>
        <v>1</v>
      </c>
      <c r="G21" s="115">
        <f t="shared" si="3"/>
        <v>1</v>
      </c>
      <c r="H21" s="115">
        <f t="shared" si="3"/>
        <v>3</v>
      </c>
      <c r="I21" s="59">
        <f t="shared" si="5"/>
        <v>36</v>
      </c>
      <c r="J21" s="106">
        <f t="shared" si="6"/>
        <v>36</v>
      </c>
      <c r="K21" s="174">
        <v>1</v>
      </c>
      <c r="L21" s="174">
        <v>2</v>
      </c>
      <c r="M21" s="169">
        <f t="shared" si="7"/>
        <v>27</v>
      </c>
      <c r="N21" s="104">
        <f t="shared" si="8"/>
        <v>-9</v>
      </c>
      <c r="O21" s="106">
        <f t="shared" si="9"/>
        <v>-9</v>
      </c>
    </row>
    <row r="22" spans="1:15">
      <c r="A22" s="152" t="s">
        <v>114</v>
      </c>
      <c r="B22" s="138">
        <f t="shared" ref="B22:C22" si="13">B7</f>
        <v>2</v>
      </c>
      <c r="C22" s="138">
        <f t="shared" si="13"/>
        <v>2</v>
      </c>
      <c r="D22" s="59">
        <f t="shared" si="12"/>
        <v>9</v>
      </c>
      <c r="E22" s="59">
        <f t="shared" si="12"/>
        <v>9</v>
      </c>
      <c r="F22" s="102">
        <f t="shared" si="3"/>
        <v>1</v>
      </c>
      <c r="G22" s="115">
        <f t="shared" si="3"/>
        <v>1</v>
      </c>
      <c r="H22" s="115">
        <f t="shared" si="3"/>
        <v>3</v>
      </c>
      <c r="I22" s="59">
        <f t="shared" si="5"/>
        <v>36</v>
      </c>
      <c r="J22" s="106">
        <f t="shared" si="6"/>
        <v>36</v>
      </c>
      <c r="K22" s="174">
        <v>1</v>
      </c>
      <c r="L22" s="174">
        <v>3</v>
      </c>
      <c r="M22" s="169">
        <f t="shared" si="7"/>
        <v>36</v>
      </c>
      <c r="N22" s="104">
        <f t="shared" si="8"/>
        <v>0</v>
      </c>
      <c r="O22" s="106">
        <f t="shared" si="9"/>
        <v>0</v>
      </c>
    </row>
    <row r="23" spans="1:15">
      <c r="A23" s="63"/>
      <c r="B23" s="63"/>
      <c r="C23" s="63"/>
      <c r="D23" s="63"/>
      <c r="E23" s="21"/>
      <c r="F23" s="21"/>
      <c r="G23" s="56"/>
      <c r="H23" s="63"/>
      <c r="I23" s="63"/>
      <c r="J23" s="63"/>
      <c r="K23" s="63"/>
      <c r="L23" s="63"/>
      <c r="M23" s="64" t="s">
        <v>54</v>
      </c>
      <c r="N23" s="105">
        <f>SUM(N18:N22)</f>
        <v>-9</v>
      </c>
      <c r="O23" s="117">
        <f>SUM(O18:O22)</f>
        <v>-9</v>
      </c>
    </row>
    <row r="24" spans="1:15">
      <c r="C24" s="8"/>
      <c r="D24" s="8"/>
      <c r="E24" s="8"/>
      <c r="F24" s="8"/>
      <c r="G24" s="8"/>
      <c r="H24" s="8"/>
      <c r="I24" s="8"/>
    </row>
    <row r="25" spans="1:15">
      <c r="C25" s="8"/>
      <c r="D25" s="8"/>
      <c r="E25" s="8"/>
      <c r="F25" s="8"/>
      <c r="G25" s="8"/>
      <c r="H25" s="8"/>
      <c r="I25" s="8"/>
      <c r="J25" s="8"/>
      <c r="K25" s="8"/>
      <c r="L25" s="7"/>
    </row>
    <row r="26" spans="1:15">
      <c r="C26" s="8"/>
      <c r="D26" s="8"/>
      <c r="E26" s="8"/>
      <c r="F26" s="8"/>
      <c r="G26" s="8"/>
      <c r="H26" s="8"/>
      <c r="I26" s="8"/>
    </row>
    <row r="27" spans="1:15">
      <c r="C27" s="8"/>
      <c r="D27" s="8"/>
      <c r="E27" s="8"/>
      <c r="F27" s="8"/>
      <c r="G27" s="8"/>
      <c r="H27" s="8"/>
      <c r="I27" s="8"/>
    </row>
    <row r="28" spans="1:15">
      <c r="C28" s="8"/>
      <c r="D28" s="8"/>
      <c r="E28" s="8"/>
      <c r="F28" s="8"/>
      <c r="G28" s="8"/>
      <c r="H28" s="8"/>
      <c r="I28" s="8"/>
    </row>
    <row r="29" spans="1:15">
      <c r="I29" t="s">
        <v>96</v>
      </c>
    </row>
  </sheetData>
  <conditionalFormatting sqref="C24:I28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>
      <selection activeCell="L3" sqref="L3"/>
    </sheetView>
  </sheetViews>
  <sheetFormatPr baseColWidth="10" defaultColWidth="11.42578125" defaultRowHeight="15"/>
  <cols>
    <col min="1" max="15" width="9.7109375" customWidth="1"/>
  </cols>
  <sheetData>
    <row r="1" spans="1:15" ht="20.25">
      <c r="A1" s="95" t="s">
        <v>127</v>
      </c>
      <c r="B1" s="79"/>
      <c r="C1" s="95" t="s">
        <v>85</v>
      </c>
      <c r="D1" s="79"/>
      <c r="E1" s="80" t="s">
        <v>10</v>
      </c>
      <c r="F1" s="80" t="s">
        <v>11</v>
      </c>
      <c r="G1" s="80" t="s">
        <v>12</v>
      </c>
      <c r="H1" s="80" t="s">
        <v>13</v>
      </c>
      <c r="I1" s="80" t="s">
        <v>14</v>
      </c>
      <c r="J1" s="81" t="s">
        <v>16</v>
      </c>
      <c r="K1" s="82" t="s">
        <v>17</v>
      </c>
      <c r="L1" s="81" t="s">
        <v>20</v>
      </c>
      <c r="M1" s="63"/>
      <c r="N1" s="63"/>
      <c r="O1" s="63"/>
    </row>
    <row r="2" spans="1:15" ht="16.5">
      <c r="A2" s="136"/>
      <c r="B2" s="83" t="s">
        <v>106</v>
      </c>
      <c r="C2" s="83" t="s">
        <v>107</v>
      </c>
      <c r="D2" s="84" t="s">
        <v>108</v>
      </c>
      <c r="E2" s="108" t="s">
        <v>9</v>
      </c>
      <c r="F2" s="108" t="s">
        <v>9</v>
      </c>
      <c r="G2" s="108" t="s">
        <v>9</v>
      </c>
      <c r="H2" s="108" t="s">
        <v>9</v>
      </c>
      <c r="I2" s="92" t="s">
        <v>44</v>
      </c>
      <c r="J2" s="87" t="s">
        <v>18</v>
      </c>
      <c r="K2" s="88" t="s">
        <v>19</v>
      </c>
      <c r="L2" s="87" t="s">
        <v>15</v>
      </c>
      <c r="M2" s="63"/>
      <c r="N2" s="63"/>
      <c r="O2" s="63"/>
    </row>
    <row r="3" spans="1:15">
      <c r="A3" s="3" t="s">
        <v>170</v>
      </c>
      <c r="B3" s="4">
        <v>2</v>
      </c>
      <c r="C3" s="4">
        <v>2</v>
      </c>
      <c r="D3" s="123">
        <v>20</v>
      </c>
      <c r="E3" s="29">
        <v>15</v>
      </c>
      <c r="F3" s="29">
        <v>14</v>
      </c>
      <c r="G3" s="31">
        <v>28</v>
      </c>
      <c r="H3" s="31">
        <v>44</v>
      </c>
      <c r="I3" s="124">
        <f>I10</f>
        <v>60</v>
      </c>
      <c r="J3" s="241">
        <f>I3/80</f>
        <v>0.75</v>
      </c>
      <c r="K3" s="106">
        <f>I3/60</f>
        <v>1</v>
      </c>
      <c r="L3" s="274">
        <f>I3/D3</f>
        <v>3</v>
      </c>
      <c r="M3" s="63"/>
      <c r="N3" s="63"/>
      <c r="O3" s="63"/>
    </row>
    <row r="4" spans="1:15">
      <c r="A4" s="3" t="s">
        <v>171</v>
      </c>
      <c r="B4" s="4">
        <v>3</v>
      </c>
      <c r="C4" s="4">
        <v>1</v>
      </c>
      <c r="D4" s="123">
        <v>20</v>
      </c>
      <c r="E4" s="29">
        <v>19</v>
      </c>
      <c r="F4" s="29">
        <v>16</v>
      </c>
      <c r="G4" s="31">
        <v>31</v>
      </c>
      <c r="H4" s="29">
        <v>34</v>
      </c>
      <c r="I4" s="124">
        <f t="shared" ref="I4:I7" si="0">I11</f>
        <v>40</v>
      </c>
      <c r="J4" s="241">
        <f t="shared" ref="J4:J7" si="1">I4/80</f>
        <v>0.5</v>
      </c>
      <c r="K4" s="106">
        <f t="shared" ref="K4:K7" si="2">I4/60</f>
        <v>0.66666666666666663</v>
      </c>
      <c r="L4" s="59">
        <f t="shared" ref="L4:L7" si="3">I4/D4</f>
        <v>2</v>
      </c>
      <c r="M4" s="63"/>
      <c r="N4" s="63"/>
      <c r="O4" s="63"/>
    </row>
    <row r="5" spans="1:15">
      <c r="A5" s="3" t="s">
        <v>172</v>
      </c>
      <c r="B5" s="4">
        <v>3</v>
      </c>
      <c r="C5" s="4">
        <v>1</v>
      </c>
      <c r="D5" s="123">
        <v>20</v>
      </c>
      <c r="E5" s="29">
        <v>19</v>
      </c>
      <c r="F5" s="29">
        <v>12</v>
      </c>
      <c r="G5" s="31">
        <v>30</v>
      </c>
      <c r="H5" s="29">
        <v>39</v>
      </c>
      <c r="I5" s="124">
        <f t="shared" si="0"/>
        <v>40</v>
      </c>
      <c r="J5" s="241">
        <f t="shared" si="1"/>
        <v>0.5</v>
      </c>
      <c r="K5" s="106">
        <f t="shared" si="2"/>
        <v>0.66666666666666663</v>
      </c>
      <c r="L5" s="59">
        <f t="shared" si="3"/>
        <v>2</v>
      </c>
      <c r="M5" s="63"/>
      <c r="N5" s="63"/>
      <c r="O5" s="63"/>
    </row>
    <row r="6" spans="1:15">
      <c r="A6" s="3" t="s">
        <v>173</v>
      </c>
      <c r="B6" s="239">
        <v>2</v>
      </c>
      <c r="C6" s="239">
        <v>2</v>
      </c>
      <c r="D6" s="123">
        <v>20</v>
      </c>
      <c r="E6" s="29">
        <v>19</v>
      </c>
      <c r="F6" s="29">
        <v>21</v>
      </c>
      <c r="G6" s="31">
        <v>29</v>
      </c>
      <c r="H6" s="29">
        <v>32</v>
      </c>
      <c r="I6" s="124">
        <f t="shared" si="0"/>
        <v>40</v>
      </c>
      <c r="J6" s="241">
        <f t="shared" si="1"/>
        <v>0.5</v>
      </c>
      <c r="K6" s="106">
        <f t="shared" si="2"/>
        <v>0.66666666666666663</v>
      </c>
      <c r="L6" s="59">
        <f t="shared" si="3"/>
        <v>2</v>
      </c>
      <c r="M6" s="63"/>
      <c r="N6" s="63"/>
      <c r="O6" s="63"/>
    </row>
    <row r="7" spans="1:15">
      <c r="A7" s="238" t="s">
        <v>174</v>
      </c>
      <c r="B7" s="138">
        <v>2</v>
      </c>
      <c r="C7" s="138">
        <v>2</v>
      </c>
      <c r="D7" s="123">
        <v>20</v>
      </c>
      <c r="E7" s="29">
        <v>22</v>
      </c>
      <c r="F7" s="29">
        <v>15</v>
      </c>
      <c r="G7" s="29">
        <v>15</v>
      </c>
      <c r="H7" s="29">
        <v>24</v>
      </c>
      <c r="I7" s="124">
        <f t="shared" si="0"/>
        <v>40</v>
      </c>
      <c r="J7" s="241">
        <f t="shared" si="1"/>
        <v>0.5</v>
      </c>
      <c r="K7" s="106">
        <f t="shared" si="2"/>
        <v>0.66666666666666663</v>
      </c>
      <c r="L7" s="59">
        <f t="shared" si="3"/>
        <v>2</v>
      </c>
      <c r="M7" s="63"/>
      <c r="N7" s="63"/>
      <c r="O7" s="63"/>
    </row>
    <row r="8" spans="1:15">
      <c r="A8" s="63"/>
      <c r="B8" s="63"/>
      <c r="C8" s="63"/>
      <c r="D8" s="97"/>
      <c r="E8" s="109"/>
      <c r="F8" s="62"/>
      <c r="G8" s="62"/>
      <c r="H8" s="62"/>
      <c r="I8" s="63"/>
      <c r="J8" s="21"/>
      <c r="K8" s="21"/>
      <c r="L8" s="56"/>
      <c r="M8" s="63"/>
      <c r="N8" s="63"/>
      <c r="O8" s="63"/>
    </row>
    <row r="9" spans="1:15" ht="16.5">
      <c r="A9" s="63"/>
      <c r="B9" s="63"/>
      <c r="C9" s="63"/>
      <c r="D9" s="98"/>
      <c r="E9" s="92" t="s">
        <v>3</v>
      </c>
      <c r="F9" s="92" t="s">
        <v>3</v>
      </c>
      <c r="G9" s="92" t="s">
        <v>3</v>
      </c>
      <c r="H9" s="92" t="s">
        <v>3</v>
      </c>
      <c r="I9" s="92" t="s">
        <v>44</v>
      </c>
      <c r="J9" s="93"/>
      <c r="K9" s="21"/>
      <c r="L9" s="56"/>
      <c r="M9" s="63"/>
      <c r="N9" s="63"/>
      <c r="O9" s="63"/>
    </row>
    <row r="10" spans="1:15">
      <c r="A10" s="63"/>
      <c r="B10" s="63"/>
      <c r="C10" s="63"/>
      <c r="D10" s="63"/>
      <c r="E10" s="127">
        <v>40</v>
      </c>
      <c r="F10" s="161">
        <v>20</v>
      </c>
      <c r="G10" s="161">
        <v>20</v>
      </c>
      <c r="H10" s="161">
        <v>40</v>
      </c>
      <c r="I10" s="273">
        <v>60</v>
      </c>
      <c r="J10" s="240" t="s">
        <v>170</v>
      </c>
      <c r="K10" s="21"/>
      <c r="L10" s="56"/>
      <c r="M10" s="63"/>
      <c r="N10" s="63"/>
      <c r="O10" s="63"/>
    </row>
    <row r="11" spans="1:15">
      <c r="A11" s="63"/>
      <c r="B11" s="63"/>
      <c r="C11" s="63"/>
      <c r="D11" s="63"/>
      <c r="E11" s="127">
        <v>40</v>
      </c>
      <c r="F11" s="161">
        <v>20</v>
      </c>
      <c r="G11" s="161">
        <v>20</v>
      </c>
      <c r="H11" s="161">
        <v>40</v>
      </c>
      <c r="I11" s="35">
        <f t="shared" ref="I11:I14" si="4">H11</f>
        <v>40</v>
      </c>
      <c r="J11" s="240" t="s">
        <v>171</v>
      </c>
      <c r="K11" s="21"/>
      <c r="L11" s="56"/>
      <c r="M11" s="63"/>
      <c r="N11" s="63"/>
      <c r="O11" s="63"/>
    </row>
    <row r="12" spans="1:15">
      <c r="A12" s="63"/>
      <c r="B12" s="63"/>
      <c r="C12" s="63"/>
      <c r="D12" s="63"/>
      <c r="E12" s="127">
        <v>20</v>
      </c>
      <c r="F12" s="161">
        <v>20</v>
      </c>
      <c r="G12" s="161">
        <v>20</v>
      </c>
      <c r="H12" s="161">
        <v>40</v>
      </c>
      <c r="I12" s="35">
        <f t="shared" si="4"/>
        <v>40</v>
      </c>
      <c r="J12" s="240" t="s">
        <v>172</v>
      </c>
      <c r="K12" s="21"/>
      <c r="L12" s="56"/>
      <c r="M12" s="63"/>
      <c r="N12" s="63"/>
      <c r="O12" s="63"/>
    </row>
    <row r="13" spans="1:15">
      <c r="A13" s="63"/>
      <c r="B13" s="63"/>
      <c r="C13" s="63"/>
      <c r="D13" s="63"/>
      <c r="E13" s="127">
        <v>40</v>
      </c>
      <c r="F13" s="161">
        <v>20</v>
      </c>
      <c r="G13" s="161">
        <v>20</v>
      </c>
      <c r="H13" s="161">
        <v>40</v>
      </c>
      <c r="I13" s="35">
        <f t="shared" si="4"/>
        <v>40</v>
      </c>
      <c r="J13" s="240" t="s">
        <v>173</v>
      </c>
      <c r="K13" s="21"/>
      <c r="L13" s="56"/>
      <c r="M13" s="63"/>
      <c r="N13" s="98"/>
      <c r="O13" s="98"/>
    </row>
    <row r="14" spans="1:15">
      <c r="A14" s="63"/>
      <c r="B14" s="63"/>
      <c r="C14" s="63"/>
      <c r="D14" s="63"/>
      <c r="E14" s="127">
        <v>40</v>
      </c>
      <c r="F14" s="161">
        <v>40</v>
      </c>
      <c r="G14" s="161">
        <v>40</v>
      </c>
      <c r="H14" s="161">
        <v>40</v>
      </c>
      <c r="I14" s="25">
        <f t="shared" si="4"/>
        <v>40</v>
      </c>
      <c r="J14" s="238" t="s">
        <v>174</v>
      </c>
      <c r="K14" s="21"/>
      <c r="L14" s="56"/>
      <c r="M14" s="99"/>
      <c r="N14" s="100"/>
      <c r="O14" s="101"/>
    </row>
    <row r="15" spans="1:15">
      <c r="A15" s="63"/>
      <c r="B15" s="63"/>
      <c r="C15" s="63"/>
      <c r="D15" s="63"/>
      <c r="E15" s="62"/>
      <c r="F15" s="63"/>
      <c r="G15" s="63"/>
      <c r="H15" s="63"/>
      <c r="I15" s="63"/>
      <c r="J15" s="21"/>
      <c r="K15" s="21"/>
      <c r="L15" s="56"/>
      <c r="M15" s="63"/>
      <c r="N15" s="63"/>
      <c r="O15" s="63"/>
    </row>
    <row r="16" spans="1:15" ht="16.5">
      <c r="A16" s="67"/>
      <c r="B16" s="137" t="s">
        <v>35</v>
      </c>
      <c r="C16" s="137" t="s">
        <v>35</v>
      </c>
      <c r="D16" s="68" t="s">
        <v>21</v>
      </c>
      <c r="E16" s="69" t="s">
        <v>21</v>
      </c>
      <c r="F16" s="69"/>
      <c r="G16" s="111"/>
      <c r="H16" s="112"/>
      <c r="I16" s="68" t="s">
        <v>26</v>
      </c>
      <c r="J16" s="70" t="s">
        <v>28</v>
      </c>
      <c r="K16" s="166"/>
      <c r="L16" s="166"/>
      <c r="M16" s="166" t="s">
        <v>29</v>
      </c>
      <c r="N16" s="71" t="s">
        <v>32</v>
      </c>
      <c r="O16" s="70" t="s">
        <v>33</v>
      </c>
    </row>
    <row r="17" spans="1:15" ht="16.5">
      <c r="A17" s="72"/>
      <c r="B17" s="107" t="s">
        <v>0</v>
      </c>
      <c r="C17" s="107" t="s">
        <v>1</v>
      </c>
      <c r="D17" s="74" t="s">
        <v>22</v>
      </c>
      <c r="E17" s="75" t="s">
        <v>2</v>
      </c>
      <c r="F17" s="75" t="s">
        <v>23</v>
      </c>
      <c r="G17" s="113" t="s">
        <v>24</v>
      </c>
      <c r="H17" s="114" t="s">
        <v>25</v>
      </c>
      <c r="I17" s="74" t="s">
        <v>27</v>
      </c>
      <c r="J17" s="76" t="s">
        <v>27</v>
      </c>
      <c r="K17" s="167" t="s">
        <v>30</v>
      </c>
      <c r="L17" s="167" t="s">
        <v>31</v>
      </c>
      <c r="M17" s="167" t="s">
        <v>27</v>
      </c>
      <c r="N17" s="77"/>
      <c r="O17" s="78"/>
    </row>
    <row r="18" spans="1:15">
      <c r="A18" s="3" t="s">
        <v>170</v>
      </c>
      <c r="B18" s="4">
        <v>2</v>
      </c>
      <c r="C18" s="4">
        <v>2</v>
      </c>
      <c r="D18" s="59">
        <f>B18*4.5</f>
        <v>9</v>
      </c>
      <c r="E18" s="59">
        <f>C18*4.5</f>
        <v>9</v>
      </c>
      <c r="F18" s="203">
        <f t="shared" ref="F18:H22" si="5">ROUNDUP(J3,0)</f>
        <v>1</v>
      </c>
      <c r="G18" s="115">
        <f t="shared" si="5"/>
        <v>1</v>
      </c>
      <c r="H18" s="115">
        <f t="shared" si="5"/>
        <v>3</v>
      </c>
      <c r="I18" s="59">
        <f>D18*F18+E18*H18</f>
        <v>36</v>
      </c>
      <c r="J18" s="106">
        <f>D18*G18+E18*H18</f>
        <v>36</v>
      </c>
      <c r="K18" s="173">
        <v>1</v>
      </c>
      <c r="L18" s="173">
        <v>2</v>
      </c>
      <c r="M18" s="169">
        <f>D18*K18+E18*L18</f>
        <v>27</v>
      </c>
      <c r="N18" s="104">
        <f>M18-I18</f>
        <v>-9</v>
      </c>
      <c r="O18" s="106">
        <f>M18-J18</f>
        <v>-9</v>
      </c>
    </row>
    <row r="19" spans="1:15">
      <c r="A19" s="3" t="s">
        <v>171</v>
      </c>
      <c r="B19" s="4">
        <v>3</v>
      </c>
      <c r="C19" s="4">
        <v>1</v>
      </c>
      <c r="D19" s="59">
        <f t="shared" ref="D19:E19" si="6">B19*4.5</f>
        <v>13.5</v>
      </c>
      <c r="E19" s="59">
        <f t="shared" si="6"/>
        <v>4.5</v>
      </c>
      <c r="F19" s="203">
        <f t="shared" si="5"/>
        <v>1</v>
      </c>
      <c r="G19" s="236">
        <f t="shared" si="5"/>
        <v>1</v>
      </c>
      <c r="H19" s="236">
        <f t="shared" si="5"/>
        <v>2</v>
      </c>
      <c r="I19" s="59">
        <f t="shared" ref="I19:I22" si="7">D19*F19+E19*H19</f>
        <v>22.5</v>
      </c>
      <c r="J19" s="106">
        <f t="shared" ref="J19:J22" si="8">D19*G19+E19*H19</f>
        <v>22.5</v>
      </c>
      <c r="K19" s="174">
        <v>1</v>
      </c>
      <c r="L19" s="174">
        <v>2</v>
      </c>
      <c r="M19" s="169">
        <f t="shared" ref="M19:M22" si="9">D19*K19+E19*L19</f>
        <v>22.5</v>
      </c>
      <c r="N19" s="104">
        <f t="shared" ref="N19:N22" si="10">M19-I19</f>
        <v>0</v>
      </c>
      <c r="O19" s="106">
        <f t="shared" ref="O19:O22" si="11">M19-J19</f>
        <v>0</v>
      </c>
    </row>
    <row r="20" spans="1:15">
      <c r="A20" s="3" t="s">
        <v>172</v>
      </c>
      <c r="B20" s="4">
        <v>3</v>
      </c>
      <c r="C20" s="4">
        <v>1</v>
      </c>
      <c r="D20" s="59">
        <f>B20*4.5</f>
        <v>13.5</v>
      </c>
      <c r="E20" s="59">
        <f>C20*4.5</f>
        <v>4.5</v>
      </c>
      <c r="F20" s="203">
        <f t="shared" si="5"/>
        <v>1</v>
      </c>
      <c r="G20" s="236">
        <f t="shared" si="5"/>
        <v>1</v>
      </c>
      <c r="H20" s="236">
        <f t="shared" si="5"/>
        <v>2</v>
      </c>
      <c r="I20" s="59">
        <f t="shared" si="7"/>
        <v>22.5</v>
      </c>
      <c r="J20" s="106">
        <f t="shared" si="8"/>
        <v>22.5</v>
      </c>
      <c r="K20" s="174">
        <v>1</v>
      </c>
      <c r="L20" s="174">
        <v>2</v>
      </c>
      <c r="M20" s="169">
        <f t="shared" si="9"/>
        <v>22.5</v>
      </c>
      <c r="N20" s="104">
        <f t="shared" si="10"/>
        <v>0</v>
      </c>
      <c r="O20" s="106">
        <f t="shared" si="11"/>
        <v>0</v>
      </c>
    </row>
    <row r="21" spans="1:15">
      <c r="A21" s="3" t="s">
        <v>173</v>
      </c>
      <c r="B21" s="239">
        <v>2</v>
      </c>
      <c r="C21" s="239">
        <v>2</v>
      </c>
      <c r="D21" s="59">
        <f t="shared" ref="D21:E22" si="12">B21*4.5</f>
        <v>9</v>
      </c>
      <c r="E21" s="59">
        <f t="shared" si="12"/>
        <v>9</v>
      </c>
      <c r="F21" s="203">
        <f t="shared" si="5"/>
        <v>1</v>
      </c>
      <c r="G21" s="236">
        <f t="shared" si="5"/>
        <v>1</v>
      </c>
      <c r="H21" s="236">
        <f t="shared" si="5"/>
        <v>2</v>
      </c>
      <c r="I21" s="59">
        <f t="shared" si="7"/>
        <v>27</v>
      </c>
      <c r="J21" s="106">
        <f t="shared" si="8"/>
        <v>27</v>
      </c>
      <c r="K21" s="174">
        <v>1</v>
      </c>
      <c r="L21" s="174">
        <v>2</v>
      </c>
      <c r="M21" s="169">
        <f t="shared" si="9"/>
        <v>27</v>
      </c>
      <c r="N21" s="104">
        <f t="shared" si="10"/>
        <v>0</v>
      </c>
      <c r="O21" s="106">
        <f t="shared" si="11"/>
        <v>0</v>
      </c>
    </row>
    <row r="22" spans="1:15">
      <c r="A22" s="238" t="s">
        <v>174</v>
      </c>
      <c r="B22" s="138">
        <v>2</v>
      </c>
      <c r="C22" s="138">
        <v>2</v>
      </c>
      <c r="D22" s="59">
        <f t="shared" si="12"/>
        <v>9</v>
      </c>
      <c r="E22" s="59">
        <f t="shared" si="12"/>
        <v>9</v>
      </c>
      <c r="F22" s="203">
        <f t="shared" si="5"/>
        <v>1</v>
      </c>
      <c r="G22" s="115">
        <f t="shared" si="5"/>
        <v>1</v>
      </c>
      <c r="H22" s="115">
        <f t="shared" si="5"/>
        <v>2</v>
      </c>
      <c r="I22" s="59">
        <f t="shared" si="7"/>
        <v>27</v>
      </c>
      <c r="J22" s="106">
        <f t="shared" si="8"/>
        <v>27</v>
      </c>
      <c r="K22" s="174">
        <v>1</v>
      </c>
      <c r="L22" s="174">
        <v>2</v>
      </c>
      <c r="M22" s="169">
        <f t="shared" si="9"/>
        <v>27</v>
      </c>
      <c r="N22" s="104">
        <f t="shared" si="10"/>
        <v>0</v>
      </c>
      <c r="O22" s="106">
        <f t="shared" si="11"/>
        <v>0</v>
      </c>
    </row>
    <row r="23" spans="1:15">
      <c r="A23" s="63"/>
      <c r="B23" s="63"/>
      <c r="C23" s="63"/>
      <c r="D23" s="63"/>
      <c r="E23" s="21"/>
      <c r="F23" s="21"/>
      <c r="G23" s="56"/>
      <c r="H23" s="63"/>
      <c r="I23" s="63"/>
      <c r="J23" s="63"/>
      <c r="K23" s="63"/>
      <c r="L23" s="63"/>
      <c r="M23" s="64" t="s">
        <v>54</v>
      </c>
      <c r="N23" s="105">
        <f>SUM(N18:N22)</f>
        <v>-9</v>
      </c>
      <c r="O23" s="117">
        <f>SUM(O18:O22)</f>
        <v>-9</v>
      </c>
    </row>
    <row r="24" spans="1:15">
      <c r="C24" s="8"/>
      <c r="D24" s="8"/>
      <c r="E24" s="8"/>
      <c r="F24" s="8"/>
      <c r="G24" s="8"/>
      <c r="H24" s="8"/>
      <c r="I24" s="8"/>
    </row>
    <row r="25" spans="1:15">
      <c r="C25" s="8"/>
      <c r="D25" s="8"/>
      <c r="E25" s="8"/>
      <c r="F25" s="8"/>
      <c r="G25" s="8"/>
      <c r="H25" s="8"/>
      <c r="I25" s="8"/>
      <c r="J25" s="8"/>
      <c r="K25" s="8"/>
      <c r="L25" s="7"/>
      <c r="M25" s="149" t="s">
        <v>175</v>
      </c>
      <c r="N25" s="149"/>
      <c r="O25" s="242">
        <f>'I-1 Q1'!O23+'I2-Q2'!O23+'I-3 Q1'!O23+'I-4 Q2'!O23+'I5-Q1'!O23</f>
        <v>-54</v>
      </c>
    </row>
    <row r="26" spans="1:15">
      <c r="C26" s="8"/>
      <c r="D26" s="8"/>
      <c r="E26" s="8"/>
      <c r="F26" s="8"/>
      <c r="G26" s="8"/>
      <c r="H26" s="8"/>
      <c r="I26" s="8"/>
    </row>
    <row r="27" spans="1:15">
      <c r="C27" s="8"/>
      <c r="D27" s="8"/>
      <c r="E27" s="8"/>
      <c r="F27" s="8"/>
      <c r="G27" s="8"/>
      <c r="H27" s="8"/>
      <c r="I27" s="8"/>
    </row>
    <row r="28" spans="1:15">
      <c r="C28" s="8"/>
      <c r="D28" s="8"/>
      <c r="E28" s="8"/>
      <c r="F28" s="8"/>
      <c r="G28" s="8"/>
      <c r="H28" s="8"/>
      <c r="I28" s="8"/>
    </row>
    <row r="29" spans="1:15">
      <c r="I29" t="s">
        <v>96</v>
      </c>
    </row>
  </sheetData>
  <conditionalFormatting sqref="C24:I28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51181102362204722" right="0.31496062992125984" top="0.74803149606299213" bottom="0.74803149606299213" header="0.31496062992125984" footer="0.31496062992125984"/>
  <pageSetup paperSize="9" scale="7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H14" sqref="H14"/>
    </sheetView>
  </sheetViews>
  <sheetFormatPr baseColWidth="10" defaultColWidth="11.42578125" defaultRowHeight="15"/>
  <sheetData>
    <row r="1" spans="1:7" ht="18.75">
      <c r="A1" s="32" t="s">
        <v>57</v>
      </c>
    </row>
    <row r="2" spans="1:7">
      <c r="A2" s="12" t="s">
        <v>43</v>
      </c>
      <c r="B2" s="16" t="s">
        <v>15</v>
      </c>
      <c r="C2" s="11" t="s">
        <v>36</v>
      </c>
      <c r="D2" s="11" t="s">
        <v>36</v>
      </c>
      <c r="E2" s="11" t="s">
        <v>36</v>
      </c>
      <c r="F2" s="11" t="s">
        <v>37</v>
      </c>
      <c r="G2" s="13" t="s">
        <v>37</v>
      </c>
    </row>
    <row r="3" spans="1:7">
      <c r="A3" s="12">
        <v>5</v>
      </c>
      <c r="B3" s="17" t="s">
        <v>40</v>
      </c>
      <c r="C3" s="11">
        <v>3</v>
      </c>
      <c r="D3" s="11">
        <v>3</v>
      </c>
      <c r="E3" s="11">
        <v>3</v>
      </c>
      <c r="F3" s="11">
        <v>3</v>
      </c>
      <c r="G3" s="13">
        <v>2</v>
      </c>
    </row>
    <row r="4" spans="1:7">
      <c r="A4" s="12">
        <v>5</v>
      </c>
      <c r="B4" s="17" t="s">
        <v>38</v>
      </c>
      <c r="C4" s="11">
        <v>3</v>
      </c>
      <c r="D4" s="11">
        <v>3</v>
      </c>
      <c r="E4" s="11">
        <v>2</v>
      </c>
      <c r="F4" s="11">
        <v>2</v>
      </c>
      <c r="G4" s="13">
        <v>2</v>
      </c>
    </row>
    <row r="5" spans="1:7">
      <c r="A5" s="12"/>
      <c r="B5" s="12"/>
    </row>
    <row r="6" spans="1:7">
      <c r="A6" s="12" t="s">
        <v>41</v>
      </c>
      <c r="B6" s="16" t="s">
        <v>15</v>
      </c>
      <c r="C6" s="11" t="s">
        <v>36</v>
      </c>
      <c r="D6" s="11" t="s">
        <v>36</v>
      </c>
      <c r="E6" s="11" t="s">
        <v>36</v>
      </c>
      <c r="F6" s="11" t="s">
        <v>37</v>
      </c>
      <c r="G6" s="14"/>
    </row>
    <row r="7" spans="1:7">
      <c r="A7" s="12">
        <v>4</v>
      </c>
      <c r="B7" s="17" t="s">
        <v>38</v>
      </c>
      <c r="C7" s="11">
        <v>3</v>
      </c>
      <c r="D7" s="11">
        <v>3</v>
      </c>
      <c r="E7" s="11">
        <v>3</v>
      </c>
      <c r="F7" s="11">
        <v>3</v>
      </c>
      <c r="G7" s="15"/>
    </row>
    <row r="8" spans="1:7">
      <c r="A8" s="12">
        <v>4</v>
      </c>
      <c r="B8" s="17" t="s">
        <v>39</v>
      </c>
      <c r="C8" s="11">
        <v>3</v>
      </c>
      <c r="D8" s="11">
        <v>3</v>
      </c>
      <c r="E8" s="11">
        <v>2</v>
      </c>
      <c r="F8" s="11">
        <v>2</v>
      </c>
      <c r="G8" s="15"/>
    </row>
    <row r="9" spans="1:7">
      <c r="A9" s="12"/>
      <c r="B9" s="18"/>
      <c r="C9" s="19"/>
      <c r="D9" s="19"/>
      <c r="E9" s="19"/>
      <c r="F9" s="19"/>
      <c r="G9" s="5"/>
    </row>
    <row r="11" spans="1:7">
      <c r="A11" s="12" t="s">
        <v>42</v>
      </c>
      <c r="B11" s="16" t="s">
        <v>15</v>
      </c>
      <c r="C11" s="11" t="s">
        <v>36</v>
      </c>
      <c r="D11" s="11" t="s">
        <v>36</v>
      </c>
      <c r="E11" s="11" t="s">
        <v>37</v>
      </c>
      <c r="F11" s="20"/>
    </row>
    <row r="12" spans="1:7">
      <c r="A12" s="12">
        <v>3</v>
      </c>
      <c r="B12" s="17" t="s">
        <v>38</v>
      </c>
      <c r="C12" s="11">
        <v>4</v>
      </c>
      <c r="D12" s="11">
        <v>4</v>
      </c>
      <c r="E12" s="11">
        <v>4</v>
      </c>
      <c r="F12" s="20"/>
    </row>
    <row r="13" spans="1:7">
      <c r="A13" s="12">
        <v>3</v>
      </c>
      <c r="B13" s="17" t="s">
        <v>39</v>
      </c>
      <c r="C13" s="11">
        <v>4</v>
      </c>
      <c r="D13" s="11">
        <v>4</v>
      </c>
      <c r="E13" s="11">
        <v>2</v>
      </c>
      <c r="F13" s="20"/>
    </row>
    <row r="15" spans="1:7" ht="18.75">
      <c r="A15" s="32" t="s">
        <v>58</v>
      </c>
    </row>
    <row r="16" spans="1:7">
      <c r="A16" s="12" t="s">
        <v>43</v>
      </c>
      <c r="B16" s="12" t="s">
        <v>43</v>
      </c>
      <c r="C16" s="12" t="s">
        <v>43</v>
      </c>
      <c r="D16" s="12" t="s">
        <v>43</v>
      </c>
      <c r="E16" s="12" t="s">
        <v>43</v>
      </c>
      <c r="F16" s="12" t="s">
        <v>43</v>
      </c>
      <c r="G16" s="12" t="s">
        <v>43</v>
      </c>
    </row>
    <row r="17" spans="1:7">
      <c r="A17" s="12">
        <v>2</v>
      </c>
      <c r="B17" s="12">
        <v>2</v>
      </c>
      <c r="C17" s="12">
        <v>2</v>
      </c>
      <c r="D17" s="12">
        <v>2</v>
      </c>
      <c r="E17" s="12">
        <v>2</v>
      </c>
      <c r="F17" s="12">
        <v>2</v>
      </c>
      <c r="G17" s="12">
        <v>2</v>
      </c>
    </row>
    <row r="18" spans="1:7">
      <c r="A18" s="12">
        <v>1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</row>
    <row r="19" spans="1:7">
      <c r="A19" s="12"/>
      <c r="B19" s="12"/>
      <c r="C19" s="12"/>
      <c r="D19" s="12"/>
      <c r="E19" s="12"/>
      <c r="F19" s="12"/>
      <c r="G19" s="12"/>
    </row>
    <row r="20" spans="1:7">
      <c r="A20" s="12" t="s">
        <v>41</v>
      </c>
      <c r="B20" s="12" t="s">
        <v>41</v>
      </c>
      <c r="C20" s="12" t="s">
        <v>41</v>
      </c>
      <c r="D20" s="12" t="s">
        <v>41</v>
      </c>
      <c r="E20" s="12" t="s">
        <v>41</v>
      </c>
      <c r="F20" s="12" t="s">
        <v>41</v>
      </c>
      <c r="G20" s="12" t="s">
        <v>41</v>
      </c>
    </row>
    <row r="21" spans="1:7">
      <c r="A21" s="12">
        <v>2</v>
      </c>
      <c r="B21" s="12">
        <v>2</v>
      </c>
      <c r="C21" s="12">
        <v>2</v>
      </c>
      <c r="D21" s="12">
        <v>2</v>
      </c>
      <c r="E21" s="12">
        <v>2</v>
      </c>
      <c r="F21" s="12">
        <v>2</v>
      </c>
      <c r="G21" s="12">
        <v>2</v>
      </c>
    </row>
    <row r="22" spans="1:7">
      <c r="A22" s="12">
        <v>1</v>
      </c>
      <c r="B22" s="12">
        <v>1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</row>
    <row r="23" spans="1:7">
      <c r="A23" s="12"/>
      <c r="B23" s="12"/>
      <c r="C23" s="12"/>
      <c r="D23" s="12"/>
      <c r="E23" s="12"/>
      <c r="F23" s="12"/>
      <c r="G23" s="12"/>
    </row>
    <row r="25" spans="1:7">
      <c r="A25" s="12" t="s">
        <v>42</v>
      </c>
      <c r="B25" s="12" t="s">
        <v>42</v>
      </c>
      <c r="C25" s="12" t="s">
        <v>42</v>
      </c>
      <c r="D25" s="12" t="s">
        <v>42</v>
      </c>
      <c r="E25" s="12" t="s">
        <v>42</v>
      </c>
      <c r="F25" s="12" t="s">
        <v>42</v>
      </c>
      <c r="G25" s="12" t="s">
        <v>42</v>
      </c>
    </row>
    <row r="26" spans="1:7">
      <c r="A26" s="12">
        <v>2</v>
      </c>
      <c r="B26" s="12">
        <v>2</v>
      </c>
      <c r="C26" s="12">
        <v>2</v>
      </c>
      <c r="D26" s="12">
        <v>2</v>
      </c>
      <c r="E26" s="12">
        <v>2</v>
      </c>
      <c r="F26" s="12">
        <v>2</v>
      </c>
      <c r="G26" s="12">
        <v>2</v>
      </c>
    </row>
    <row r="27" spans="1:7">
      <c r="A27" s="12">
        <v>1</v>
      </c>
      <c r="B27" s="12">
        <v>1</v>
      </c>
      <c r="C27" s="12">
        <v>1</v>
      </c>
      <c r="D27" s="12">
        <v>1</v>
      </c>
      <c r="E27" s="12">
        <v>1</v>
      </c>
      <c r="F27" s="12">
        <v>1</v>
      </c>
      <c r="G27" s="12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>
      <selection activeCell="A4" sqref="A4"/>
    </sheetView>
  </sheetViews>
  <sheetFormatPr baseColWidth="10" defaultColWidth="11.42578125" defaultRowHeight="15"/>
  <cols>
    <col min="1" max="1" width="27.7109375" customWidth="1"/>
    <col min="2" max="2" width="10.28515625" customWidth="1"/>
    <col min="3" max="4" width="10.140625" customWidth="1"/>
    <col min="5" max="5" width="9.42578125" customWidth="1"/>
    <col min="6" max="6" width="10.42578125" customWidth="1"/>
    <col min="7" max="7" width="7.85546875" style="8" customWidth="1"/>
    <col min="8" max="9" width="10.42578125" customWidth="1"/>
    <col min="10" max="10" width="14.140625" customWidth="1"/>
  </cols>
  <sheetData>
    <row r="1" spans="1:10" ht="31.5">
      <c r="A1" s="266" t="s">
        <v>84</v>
      </c>
      <c r="B1" s="52" t="s">
        <v>59</v>
      </c>
      <c r="C1" s="52" t="s">
        <v>78</v>
      </c>
      <c r="D1" s="52" t="s">
        <v>64</v>
      </c>
      <c r="E1" s="268" t="s">
        <v>79</v>
      </c>
      <c r="F1" s="268" t="s">
        <v>80</v>
      </c>
      <c r="G1" s="267" t="s">
        <v>83</v>
      </c>
      <c r="H1" s="52" t="s">
        <v>77</v>
      </c>
      <c r="I1" s="52" t="s">
        <v>75</v>
      </c>
      <c r="J1" s="52" t="s">
        <v>76</v>
      </c>
    </row>
    <row r="2" spans="1:10" ht="15.75">
      <c r="A2" s="266"/>
      <c r="B2" s="53" t="s">
        <v>60</v>
      </c>
      <c r="C2" s="53" t="s">
        <v>62</v>
      </c>
      <c r="D2" s="53" t="s">
        <v>65</v>
      </c>
      <c r="E2" s="268"/>
      <c r="F2" s="268"/>
      <c r="G2" s="267"/>
      <c r="H2" s="53" t="s">
        <v>81</v>
      </c>
      <c r="I2" s="53" t="s">
        <v>74</v>
      </c>
      <c r="J2" s="53" t="s">
        <v>74</v>
      </c>
    </row>
    <row r="3" spans="1:10" ht="17.25" customHeight="1">
      <c r="A3" s="266"/>
      <c r="B3" s="54" t="s">
        <v>61</v>
      </c>
      <c r="C3" s="54" t="s">
        <v>63</v>
      </c>
      <c r="D3" s="54" t="s">
        <v>66</v>
      </c>
      <c r="E3" s="268"/>
      <c r="F3" s="268"/>
      <c r="G3" s="267"/>
      <c r="H3" s="54" t="s">
        <v>82</v>
      </c>
      <c r="I3" s="54"/>
      <c r="J3" s="55"/>
    </row>
    <row r="4" spans="1:10" ht="24.95" customHeight="1">
      <c r="A4" s="50" t="s">
        <v>67</v>
      </c>
      <c r="B4" s="49">
        <v>30</v>
      </c>
      <c r="C4" s="49">
        <v>6</v>
      </c>
      <c r="D4" s="49">
        <v>5</v>
      </c>
      <c r="E4" s="51">
        <v>22.5</v>
      </c>
      <c r="F4" s="51">
        <f>D4*E4</f>
        <v>112.5</v>
      </c>
      <c r="G4" s="51">
        <f>H4/F4</f>
        <v>1.5719999999999998</v>
      </c>
      <c r="H4" s="51">
        <f>SUM(I4:J4)</f>
        <v>176.85</v>
      </c>
      <c r="I4" s="51">
        <v>48.6</v>
      </c>
      <c r="J4" s="51">
        <v>128.25</v>
      </c>
    </row>
    <row r="5" spans="1:10" ht="24.95" customHeight="1">
      <c r="A5" s="50" t="s">
        <v>68</v>
      </c>
      <c r="B5" s="49">
        <v>30</v>
      </c>
      <c r="C5" s="49">
        <v>6</v>
      </c>
      <c r="D5" s="49">
        <v>5</v>
      </c>
      <c r="E5" s="51">
        <v>22.5</v>
      </c>
      <c r="F5" s="51">
        <f t="shared" ref="F5:F9" si="0">D5*E5</f>
        <v>112.5</v>
      </c>
      <c r="G5" s="51">
        <f t="shared" ref="G5:G10" si="1">H5/F5</f>
        <v>2.052</v>
      </c>
      <c r="H5" s="51">
        <f t="shared" ref="H5:H9" si="2">SUM(I5:J5)</f>
        <v>230.85</v>
      </c>
      <c r="I5" s="51">
        <v>48.6</v>
      </c>
      <c r="J5" s="51">
        <v>182.25</v>
      </c>
    </row>
    <row r="6" spans="1:10" ht="24.95" customHeight="1">
      <c r="A6" s="50" t="s">
        <v>69</v>
      </c>
      <c r="B6" s="49">
        <v>30</v>
      </c>
      <c r="C6" s="49">
        <v>6</v>
      </c>
      <c r="D6" s="49">
        <v>5</v>
      </c>
      <c r="E6" s="51">
        <v>18</v>
      </c>
      <c r="F6" s="51">
        <f t="shared" si="0"/>
        <v>90</v>
      </c>
      <c r="G6" s="51">
        <f t="shared" si="1"/>
        <v>1.44</v>
      </c>
      <c r="H6" s="51">
        <f t="shared" si="2"/>
        <v>129.6</v>
      </c>
      <c r="I6" s="51">
        <v>48.6</v>
      </c>
      <c r="J6" s="51">
        <v>81</v>
      </c>
    </row>
    <row r="7" spans="1:10" ht="24.95" customHeight="1">
      <c r="A7" s="50" t="s">
        <v>70</v>
      </c>
      <c r="B7" s="49">
        <v>30</v>
      </c>
      <c r="C7" s="49">
        <v>6</v>
      </c>
      <c r="D7" s="49">
        <v>5</v>
      </c>
      <c r="E7" s="51">
        <v>18</v>
      </c>
      <c r="F7" s="51">
        <f t="shared" si="0"/>
        <v>90</v>
      </c>
      <c r="G7" s="51">
        <f t="shared" si="1"/>
        <v>1.44</v>
      </c>
      <c r="H7" s="51">
        <f t="shared" si="2"/>
        <v>129.6</v>
      </c>
      <c r="I7" s="51">
        <v>48.6</v>
      </c>
      <c r="J7" s="51">
        <v>81</v>
      </c>
    </row>
    <row r="8" spans="1:10" ht="24.95" customHeight="1">
      <c r="A8" s="50" t="s">
        <v>71</v>
      </c>
      <c r="B8" s="49">
        <v>42</v>
      </c>
      <c r="C8" s="49">
        <v>6</v>
      </c>
      <c r="D8" s="49">
        <v>7</v>
      </c>
      <c r="E8" s="51">
        <v>18</v>
      </c>
      <c r="F8" s="51">
        <f t="shared" si="0"/>
        <v>126</v>
      </c>
      <c r="G8" s="51">
        <f t="shared" si="1"/>
        <v>1.5285714285714285</v>
      </c>
      <c r="H8" s="51">
        <f t="shared" si="2"/>
        <v>192.6</v>
      </c>
      <c r="I8" s="51">
        <v>48.6</v>
      </c>
      <c r="J8" s="51">
        <v>144</v>
      </c>
    </row>
    <row r="9" spans="1:10" ht="24.95" customHeight="1">
      <c r="A9" s="50" t="s">
        <v>72</v>
      </c>
      <c r="B9" s="49">
        <v>15</v>
      </c>
      <c r="C9" s="49">
        <v>5</v>
      </c>
      <c r="D9" s="49">
        <v>3</v>
      </c>
      <c r="E9" s="51">
        <v>13.5</v>
      </c>
      <c r="F9" s="51">
        <f t="shared" si="0"/>
        <v>40.5</v>
      </c>
      <c r="G9" s="51">
        <f t="shared" si="1"/>
        <v>2</v>
      </c>
      <c r="H9" s="51">
        <f t="shared" si="2"/>
        <v>81</v>
      </c>
      <c r="I9" s="51">
        <v>0</v>
      </c>
      <c r="J9" s="51">
        <v>81</v>
      </c>
    </row>
    <row r="10" spans="1:10" ht="24.95" customHeight="1">
      <c r="A10" s="50" t="s">
        <v>73</v>
      </c>
      <c r="B10" s="49">
        <f>SUM(B4:B9)</f>
        <v>177</v>
      </c>
      <c r="C10" s="49">
        <v>5.83</v>
      </c>
      <c r="D10" s="49">
        <v>30</v>
      </c>
      <c r="E10" s="51">
        <f>AVERAGE(E4:E9)</f>
        <v>18.75</v>
      </c>
      <c r="F10" s="51">
        <f>SUM(F4:F9)</f>
        <v>571.5</v>
      </c>
      <c r="G10" s="51">
        <f t="shared" si="1"/>
        <v>1.6456692913385826</v>
      </c>
      <c r="H10" s="51">
        <f>SUM(H4:H9)</f>
        <v>940.5</v>
      </c>
      <c r="I10" s="51">
        <f t="shared" ref="I10:J10" si="3">SUM(I4:I9)</f>
        <v>243</v>
      </c>
      <c r="J10" s="51">
        <f t="shared" si="3"/>
        <v>697.5</v>
      </c>
    </row>
  </sheetData>
  <mergeCells count="4">
    <mergeCell ref="A1:A3"/>
    <mergeCell ref="G1:G3"/>
    <mergeCell ref="F1:F3"/>
    <mergeCell ref="E1:E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>
      <selection activeCell="J24" sqref="J24"/>
    </sheetView>
  </sheetViews>
  <sheetFormatPr baseColWidth="10" defaultRowHeight="15"/>
  <cols>
    <col min="1" max="1" width="9.42578125" customWidth="1"/>
    <col min="2" max="5" width="8.7109375" style="8" customWidth="1"/>
    <col min="6" max="10" width="8.7109375" style="259" customWidth="1"/>
    <col min="11" max="14" width="8.7109375" style="8" customWidth="1"/>
  </cols>
  <sheetData>
    <row r="1" spans="1:14" ht="20.100000000000001" customHeight="1">
      <c r="A1" s="262" t="s">
        <v>13</v>
      </c>
      <c r="B1" s="255"/>
      <c r="C1" s="255"/>
      <c r="D1" s="255"/>
      <c r="E1" s="255"/>
      <c r="F1" s="257"/>
      <c r="G1" s="257"/>
      <c r="H1" s="257"/>
      <c r="I1" s="257"/>
      <c r="J1" s="257"/>
      <c r="K1" s="255"/>
      <c r="L1" s="255"/>
      <c r="M1" s="255"/>
      <c r="N1" s="255"/>
    </row>
    <row r="2" spans="1:14" ht="20.100000000000001" customHeight="1">
      <c r="A2" s="254" t="s">
        <v>180</v>
      </c>
      <c r="B2" s="256" t="s">
        <v>181</v>
      </c>
      <c r="C2" s="256" t="s">
        <v>182</v>
      </c>
      <c r="D2" s="256" t="s">
        <v>184</v>
      </c>
      <c r="E2" s="256" t="s">
        <v>36</v>
      </c>
      <c r="F2" s="258" t="s">
        <v>190</v>
      </c>
      <c r="G2" s="258"/>
      <c r="H2" s="258"/>
      <c r="I2" s="258" t="s">
        <v>183</v>
      </c>
      <c r="J2" s="258"/>
      <c r="K2" s="256" t="s">
        <v>185</v>
      </c>
      <c r="L2" s="256" t="s">
        <v>186</v>
      </c>
      <c r="M2" s="256" t="s">
        <v>187</v>
      </c>
      <c r="N2" s="256" t="s">
        <v>188</v>
      </c>
    </row>
    <row r="3" spans="1:14" ht="20.100000000000001" customHeight="1">
      <c r="A3" s="254">
        <v>1</v>
      </c>
      <c r="B3" s="256">
        <v>349.42500000000001</v>
      </c>
      <c r="C3" s="256">
        <v>149.51249999999999</v>
      </c>
      <c r="D3" s="256">
        <v>149.51249999999999</v>
      </c>
      <c r="E3" s="256">
        <v>202.05</v>
      </c>
      <c r="F3" s="258">
        <f>SUM(B3:E3)</f>
        <v>850.5</v>
      </c>
      <c r="G3" s="258"/>
      <c r="H3" s="258"/>
      <c r="I3" s="258">
        <v>259.2</v>
      </c>
      <c r="J3" s="258"/>
      <c r="K3" s="256"/>
      <c r="L3" s="256">
        <v>128.25</v>
      </c>
      <c r="M3" s="256">
        <v>81</v>
      </c>
      <c r="N3" s="256">
        <v>1318.95</v>
      </c>
    </row>
    <row r="4" spans="1:14" ht="20.100000000000001" customHeight="1">
      <c r="A4" s="254">
        <v>2</v>
      </c>
      <c r="B4" s="256">
        <v>335.92500000000001</v>
      </c>
      <c r="C4" s="256">
        <v>144.0675</v>
      </c>
      <c r="D4" s="256">
        <v>144.0675</v>
      </c>
      <c r="E4" s="256">
        <v>248.94</v>
      </c>
      <c r="F4" s="258">
        <f t="shared" ref="F4:F11" si="0">SUM(B4:E4)</f>
        <v>873</v>
      </c>
      <c r="G4" s="258"/>
      <c r="H4" s="258"/>
      <c r="I4" s="258">
        <v>256.5</v>
      </c>
      <c r="J4" s="258"/>
      <c r="K4" s="256"/>
      <c r="L4" s="256">
        <v>123.75</v>
      </c>
      <c r="M4" s="256">
        <v>44.5</v>
      </c>
      <c r="N4" s="256">
        <v>1297.75</v>
      </c>
    </row>
    <row r="5" spans="1:14" ht="20.100000000000001" customHeight="1">
      <c r="A5" s="254">
        <v>3</v>
      </c>
      <c r="B5" s="256">
        <v>332.55</v>
      </c>
      <c r="C5" s="256">
        <v>80.099999999999994</v>
      </c>
      <c r="D5" s="256">
        <v>80.099999999999994</v>
      </c>
      <c r="E5" s="256">
        <v>177.75</v>
      </c>
      <c r="F5" s="258">
        <f t="shared" si="0"/>
        <v>670.5</v>
      </c>
      <c r="G5" s="258"/>
      <c r="H5" s="258"/>
      <c r="I5" s="258">
        <v>153</v>
      </c>
      <c r="J5" s="258"/>
      <c r="K5" s="256"/>
      <c r="L5" s="256">
        <v>98.3</v>
      </c>
      <c r="M5" s="256"/>
      <c r="N5" s="256">
        <v>921.8</v>
      </c>
    </row>
    <row r="6" spans="1:14" ht="20.100000000000001" customHeight="1">
      <c r="A6" s="254">
        <v>4</v>
      </c>
      <c r="B6" s="256">
        <v>306</v>
      </c>
      <c r="C6" s="256">
        <v>114.1875</v>
      </c>
      <c r="D6" s="256">
        <v>123.1875</v>
      </c>
      <c r="E6" s="256">
        <v>228.375</v>
      </c>
      <c r="F6" s="258">
        <f t="shared" si="0"/>
        <v>771.75</v>
      </c>
      <c r="G6" s="258"/>
      <c r="H6" s="258"/>
      <c r="I6" s="258">
        <v>141.75</v>
      </c>
      <c r="J6" s="258"/>
      <c r="K6" s="256"/>
      <c r="L6" s="256"/>
      <c r="M6" s="256"/>
      <c r="N6" s="256">
        <v>913.5</v>
      </c>
    </row>
    <row r="7" spans="1:14" ht="20.100000000000001" customHeight="1">
      <c r="A7" s="254">
        <v>5</v>
      </c>
      <c r="B7" s="256">
        <v>301.5</v>
      </c>
      <c r="C7" s="256">
        <v>108</v>
      </c>
      <c r="D7" s="256">
        <v>153</v>
      </c>
      <c r="E7" s="256">
        <v>281.25</v>
      </c>
      <c r="F7" s="258">
        <f t="shared" si="0"/>
        <v>843.75</v>
      </c>
      <c r="G7" s="258"/>
      <c r="H7" s="258"/>
      <c r="I7" s="258">
        <v>126</v>
      </c>
      <c r="J7" s="258"/>
      <c r="K7" s="256"/>
      <c r="L7" s="256"/>
      <c r="M7" s="256"/>
      <c r="N7" s="256">
        <v>969.75</v>
      </c>
    </row>
    <row r="8" spans="1:14" ht="20.100000000000001" customHeight="1">
      <c r="A8" s="254">
        <v>6</v>
      </c>
      <c r="B8" s="256">
        <v>310.5</v>
      </c>
      <c r="C8" s="256">
        <v>130.5</v>
      </c>
      <c r="D8" s="256">
        <v>171</v>
      </c>
      <c r="E8" s="256">
        <v>238.5</v>
      </c>
      <c r="F8" s="258">
        <f t="shared" si="0"/>
        <v>850.5</v>
      </c>
      <c r="G8" s="258"/>
      <c r="H8" s="258"/>
      <c r="I8" s="258">
        <v>139.5</v>
      </c>
      <c r="J8" s="258"/>
      <c r="K8" s="256"/>
      <c r="L8" s="256"/>
      <c r="M8" s="256"/>
      <c r="N8" s="256">
        <v>990</v>
      </c>
    </row>
    <row r="9" spans="1:14" ht="20.100000000000001" customHeight="1">
      <c r="A9" s="254">
        <v>7</v>
      </c>
      <c r="B9" s="256">
        <v>214.2</v>
      </c>
      <c r="C9" s="256">
        <v>142.19999999999999</v>
      </c>
      <c r="D9" s="256">
        <v>106.2</v>
      </c>
      <c r="E9" s="256">
        <v>173.7</v>
      </c>
      <c r="F9" s="258">
        <f t="shared" si="0"/>
        <v>636.29999999999995</v>
      </c>
      <c r="G9" s="258"/>
      <c r="H9" s="258"/>
      <c r="I9" s="258">
        <v>106.2</v>
      </c>
      <c r="J9" s="258"/>
      <c r="K9" s="256"/>
      <c r="L9" s="256"/>
      <c r="M9" s="256"/>
      <c r="N9" s="256">
        <v>742.5</v>
      </c>
    </row>
    <row r="10" spans="1:14" ht="20.100000000000001" customHeight="1">
      <c r="A10" s="254">
        <v>8</v>
      </c>
      <c r="B10" s="256">
        <v>49.9</v>
      </c>
      <c r="C10" s="256">
        <v>28.1</v>
      </c>
      <c r="D10" s="256">
        <v>26.4</v>
      </c>
      <c r="E10" s="256">
        <v>68.2</v>
      </c>
      <c r="F10" s="258">
        <f t="shared" si="0"/>
        <v>172.60000000000002</v>
      </c>
      <c r="G10" s="258"/>
      <c r="H10" s="258"/>
      <c r="I10" s="258">
        <v>82.4</v>
      </c>
      <c r="J10" s="258"/>
      <c r="K10" s="256">
        <v>57</v>
      </c>
      <c r="L10" s="256"/>
      <c r="M10" s="256"/>
      <c r="N10" s="256">
        <v>312</v>
      </c>
    </row>
    <row r="11" spans="1:14" ht="20.100000000000001" customHeight="1">
      <c r="A11" s="254" t="s">
        <v>188</v>
      </c>
      <c r="B11" s="256">
        <v>2200</v>
      </c>
      <c r="C11" s="256">
        <v>896.6674999999999</v>
      </c>
      <c r="D11" s="256">
        <v>953.46749999999997</v>
      </c>
      <c r="E11" s="256">
        <v>1618.7650000000001</v>
      </c>
      <c r="F11" s="258">
        <f t="shared" si="0"/>
        <v>5668.9000000000005</v>
      </c>
      <c r="G11" s="258"/>
      <c r="H11" s="258"/>
      <c r="I11" s="258">
        <v>1264.5500000000002</v>
      </c>
      <c r="J11" s="258"/>
      <c r="K11" s="256">
        <v>57</v>
      </c>
      <c r="L11" s="256">
        <v>350.3</v>
      </c>
      <c r="M11" s="256">
        <v>125.5</v>
      </c>
      <c r="N11" s="256">
        <v>7466.25</v>
      </c>
    </row>
    <row r="12" spans="1:14" ht="24" customHeight="1">
      <c r="A12" s="262" t="s">
        <v>14</v>
      </c>
      <c r="B12" s="255"/>
      <c r="C12" s="255"/>
      <c r="D12" s="255"/>
      <c r="E12" s="255"/>
      <c r="F12" s="257"/>
      <c r="G12" s="257"/>
      <c r="H12" s="257"/>
      <c r="I12" s="257"/>
      <c r="J12" s="257"/>
      <c r="K12" s="255"/>
      <c r="L12" s="255"/>
      <c r="M12" s="255" t="s">
        <v>189</v>
      </c>
      <c r="N12" s="255">
        <v>21.850000000000364</v>
      </c>
    </row>
    <row r="13" spans="1:14" ht="20.100000000000001" customHeight="1">
      <c r="A13" s="254" t="s">
        <v>180</v>
      </c>
      <c r="B13" s="256" t="s">
        <v>181</v>
      </c>
      <c r="C13" s="256" t="s">
        <v>182</v>
      </c>
      <c r="D13" s="256" t="s">
        <v>184</v>
      </c>
      <c r="E13" s="256" t="s">
        <v>36</v>
      </c>
      <c r="F13" s="258" t="s">
        <v>190</v>
      </c>
      <c r="G13" s="258"/>
      <c r="H13" s="258"/>
      <c r="I13" s="258" t="s">
        <v>183</v>
      </c>
      <c r="J13" s="258"/>
      <c r="K13" s="256" t="s">
        <v>185</v>
      </c>
      <c r="L13" s="256" t="s">
        <v>186</v>
      </c>
      <c r="M13" s="256" t="s">
        <v>187</v>
      </c>
      <c r="N13" s="256" t="s">
        <v>188</v>
      </c>
    </row>
    <row r="14" spans="1:14" ht="20.100000000000001" customHeight="1">
      <c r="A14" s="254">
        <v>1</v>
      </c>
      <c r="B14" s="256">
        <v>320.17500000000001</v>
      </c>
      <c r="C14" s="256">
        <v>88.762500000000003</v>
      </c>
      <c r="D14" s="256">
        <v>113.5125</v>
      </c>
      <c r="E14" s="256">
        <v>238.05</v>
      </c>
      <c r="F14" s="258">
        <f>SUM(B14:E14)</f>
        <v>760.5</v>
      </c>
      <c r="G14" s="258">
        <f>F14-F3</f>
        <v>-90</v>
      </c>
      <c r="H14" s="258"/>
      <c r="I14" s="258">
        <v>259.2</v>
      </c>
      <c r="J14" s="258">
        <f>I14-I3</f>
        <v>0</v>
      </c>
      <c r="K14" s="256"/>
      <c r="L14" s="256">
        <v>128.25</v>
      </c>
      <c r="M14" s="256">
        <v>81</v>
      </c>
      <c r="N14" s="256">
        <f>F14+I14+K14+L14+M14</f>
        <v>1228.95</v>
      </c>
    </row>
    <row r="15" spans="1:14" ht="20.100000000000001" customHeight="1">
      <c r="A15" s="254">
        <v>2</v>
      </c>
      <c r="B15" s="256">
        <v>311.17500000000001</v>
      </c>
      <c r="C15" s="256">
        <v>134.505</v>
      </c>
      <c r="D15" s="256">
        <v>128.3175</v>
      </c>
      <c r="E15" s="256">
        <v>226.44</v>
      </c>
      <c r="F15" s="258">
        <f t="shared" ref="F15:F22" si="1">SUM(B15:E15)</f>
        <v>800.4375</v>
      </c>
      <c r="G15" s="258">
        <f t="shared" ref="G15:G21" si="2">F15-F4</f>
        <v>-72.5625</v>
      </c>
      <c r="H15" s="258"/>
      <c r="I15" s="258">
        <v>256.5</v>
      </c>
      <c r="J15" s="258">
        <f t="shared" ref="J15:J21" si="3">I15-I4</f>
        <v>0</v>
      </c>
      <c r="K15" s="256"/>
      <c r="L15" s="256">
        <v>123.75</v>
      </c>
      <c r="M15" s="256">
        <v>58.6</v>
      </c>
      <c r="N15" s="256">
        <f t="shared" ref="N15:N22" si="4">F15+I15+K15+L15+M15</f>
        <v>1239.2874999999999</v>
      </c>
    </row>
    <row r="16" spans="1:14" ht="20.100000000000001" customHeight="1">
      <c r="A16" s="254">
        <v>3</v>
      </c>
      <c r="B16" s="256">
        <v>312.17500000000001</v>
      </c>
      <c r="C16" s="256">
        <v>69.75</v>
      </c>
      <c r="D16" s="256">
        <v>69.75</v>
      </c>
      <c r="E16" s="256">
        <v>155.25</v>
      </c>
      <c r="F16" s="258">
        <f t="shared" si="1"/>
        <v>606.92499999999995</v>
      </c>
      <c r="G16" s="258">
        <f t="shared" si="2"/>
        <v>-63.575000000000045</v>
      </c>
      <c r="H16" s="258"/>
      <c r="I16" s="258">
        <v>207</v>
      </c>
      <c r="J16" s="258">
        <f t="shared" si="3"/>
        <v>54</v>
      </c>
      <c r="K16" s="256"/>
      <c r="L16" s="256">
        <v>106.589</v>
      </c>
      <c r="M16" s="256"/>
      <c r="N16" s="256">
        <f t="shared" si="4"/>
        <v>920.5139999999999</v>
      </c>
    </row>
    <row r="17" spans="1:14" ht="20.100000000000001" customHeight="1">
      <c r="A17" s="254">
        <v>4</v>
      </c>
      <c r="B17" s="256">
        <v>292.5</v>
      </c>
      <c r="C17" s="256">
        <v>112.5</v>
      </c>
      <c r="D17" s="256">
        <v>121.5</v>
      </c>
      <c r="E17" s="256">
        <v>225</v>
      </c>
      <c r="F17" s="258">
        <f t="shared" si="1"/>
        <v>751.5</v>
      </c>
      <c r="G17" s="258">
        <f t="shared" si="2"/>
        <v>-20.25</v>
      </c>
      <c r="H17" s="258"/>
      <c r="I17" s="258">
        <v>141.75</v>
      </c>
      <c r="J17" s="258">
        <f t="shared" si="3"/>
        <v>0</v>
      </c>
      <c r="K17" s="256"/>
      <c r="L17" s="256"/>
      <c r="M17" s="256"/>
      <c r="N17" s="256">
        <f t="shared" si="4"/>
        <v>893.25</v>
      </c>
    </row>
    <row r="18" spans="1:14" ht="20.100000000000001" customHeight="1">
      <c r="A18" s="254">
        <v>5</v>
      </c>
      <c r="B18" s="256">
        <v>292.5</v>
      </c>
      <c r="C18" s="256">
        <v>108</v>
      </c>
      <c r="D18" s="256">
        <v>130.5</v>
      </c>
      <c r="E18" s="256">
        <v>231.75</v>
      </c>
      <c r="F18" s="258">
        <f t="shared" si="1"/>
        <v>762.75</v>
      </c>
      <c r="G18" s="258">
        <f t="shared" si="2"/>
        <v>-81</v>
      </c>
      <c r="H18" s="258"/>
      <c r="I18" s="258">
        <v>126</v>
      </c>
      <c r="J18" s="258">
        <f t="shared" si="3"/>
        <v>0</v>
      </c>
      <c r="K18" s="256"/>
      <c r="L18" s="256"/>
      <c r="M18" s="256"/>
      <c r="N18" s="256">
        <f t="shared" si="4"/>
        <v>888.75</v>
      </c>
    </row>
    <row r="19" spans="1:14" ht="20.100000000000001" customHeight="1">
      <c r="A19" s="254">
        <v>6</v>
      </c>
      <c r="B19" s="256">
        <v>310.5</v>
      </c>
      <c r="C19" s="256">
        <v>121.5</v>
      </c>
      <c r="D19" s="256">
        <v>171</v>
      </c>
      <c r="E19" s="256">
        <v>238.5</v>
      </c>
      <c r="F19" s="258">
        <f t="shared" si="1"/>
        <v>841.5</v>
      </c>
      <c r="G19" s="258">
        <f t="shared" si="2"/>
        <v>-9</v>
      </c>
      <c r="H19" s="258"/>
      <c r="I19" s="258">
        <v>139.5</v>
      </c>
      <c r="J19" s="258">
        <f t="shared" si="3"/>
        <v>0</v>
      </c>
      <c r="K19" s="256"/>
      <c r="L19" s="256"/>
      <c r="M19" s="256"/>
      <c r="N19" s="256">
        <f t="shared" si="4"/>
        <v>981</v>
      </c>
    </row>
    <row r="20" spans="1:14" ht="20.100000000000001" customHeight="1">
      <c r="A20" s="254">
        <v>7</v>
      </c>
      <c r="B20" s="256">
        <v>182.7</v>
      </c>
      <c r="C20" s="256">
        <v>110.7</v>
      </c>
      <c r="D20" s="256">
        <v>110.7</v>
      </c>
      <c r="E20" s="256">
        <v>232.2</v>
      </c>
      <c r="F20" s="258">
        <f t="shared" si="1"/>
        <v>636.29999999999995</v>
      </c>
      <c r="G20" s="258">
        <f t="shared" si="2"/>
        <v>0</v>
      </c>
      <c r="H20" s="258"/>
      <c r="I20" s="258">
        <v>101.7</v>
      </c>
      <c r="J20" s="258">
        <f t="shared" si="3"/>
        <v>-4.5</v>
      </c>
      <c r="K20" s="256"/>
      <c r="L20" s="256"/>
      <c r="M20" s="256"/>
      <c r="N20" s="256">
        <f t="shared" si="4"/>
        <v>738</v>
      </c>
    </row>
    <row r="21" spans="1:14" ht="20.100000000000001" customHeight="1">
      <c r="A21" s="254">
        <v>8</v>
      </c>
      <c r="B21" s="256">
        <v>140.30000000000001</v>
      </c>
      <c r="C21" s="256">
        <v>62.79</v>
      </c>
      <c r="D21" s="256">
        <v>76.010000000000005</v>
      </c>
      <c r="E21" s="256">
        <v>166.19</v>
      </c>
      <c r="F21" s="258">
        <f t="shared" si="1"/>
        <v>445.29</v>
      </c>
      <c r="G21" s="258">
        <f t="shared" si="2"/>
        <v>272.69</v>
      </c>
      <c r="H21" s="258"/>
      <c r="I21" s="258">
        <v>110.1</v>
      </c>
      <c r="J21" s="260">
        <f t="shared" si="3"/>
        <v>27.699999999999989</v>
      </c>
      <c r="K21" s="256">
        <v>57</v>
      </c>
      <c r="L21" s="256"/>
      <c r="M21" s="256"/>
      <c r="N21" s="256">
        <f t="shared" si="4"/>
        <v>612.39</v>
      </c>
    </row>
    <row r="22" spans="1:14" ht="20.100000000000001" customHeight="1">
      <c r="A22" s="254" t="s">
        <v>188</v>
      </c>
      <c r="B22" s="256">
        <f>SUM(B14:B21)</f>
        <v>2162.0250000000001</v>
      </c>
      <c r="C22" s="256">
        <f t="shared" ref="C22:E22" si="5">SUM(C14:C21)</f>
        <v>808.50749999999994</v>
      </c>
      <c r="D22" s="256">
        <f t="shared" si="5"/>
        <v>921.29</v>
      </c>
      <c r="E22" s="256">
        <f t="shared" si="5"/>
        <v>1713.38</v>
      </c>
      <c r="F22" s="258">
        <f t="shared" si="1"/>
        <v>5605.2025000000003</v>
      </c>
      <c r="G22" s="260"/>
      <c r="H22" s="258"/>
      <c r="I22" s="258">
        <f>SUM(I14:I21)</f>
        <v>1341.75</v>
      </c>
      <c r="J22" s="260"/>
      <c r="K22" s="256">
        <f>SUM(K14:K21)</f>
        <v>57</v>
      </c>
      <c r="L22" s="256">
        <f t="shared" ref="L22:M22" si="6">SUM(L14:L21)</f>
        <v>358.589</v>
      </c>
      <c r="M22" s="256">
        <f t="shared" si="6"/>
        <v>139.6</v>
      </c>
      <c r="N22" s="256">
        <f t="shared" si="4"/>
        <v>7502.1415000000006</v>
      </c>
    </row>
    <row r="23" spans="1:14" ht="8.25" customHeight="1"/>
    <row r="24" spans="1:14">
      <c r="B24" s="8">
        <f>B22-B11</f>
        <v>-37.974999999999909</v>
      </c>
      <c r="C24" s="8">
        <f t="shared" ref="C24:F24" si="7">C22-C11</f>
        <v>-88.159999999999968</v>
      </c>
      <c r="D24" s="8">
        <f t="shared" si="7"/>
        <v>-32.177500000000009</v>
      </c>
      <c r="E24" s="8">
        <f t="shared" si="7"/>
        <v>94.615000000000009</v>
      </c>
      <c r="F24" s="8">
        <f t="shared" si="7"/>
        <v>-63.697500000000218</v>
      </c>
      <c r="I24" s="8">
        <f t="shared" ref="I24:N24" si="8">I22-I11</f>
        <v>77.199999999999818</v>
      </c>
      <c r="J24" s="261"/>
      <c r="K24" s="8">
        <f t="shared" si="8"/>
        <v>0</v>
      </c>
      <c r="L24" s="8">
        <f t="shared" si="8"/>
        <v>8.2889999999999873</v>
      </c>
      <c r="M24" s="8">
        <f t="shared" si="8"/>
        <v>14.099999999999994</v>
      </c>
      <c r="N24" s="8">
        <f t="shared" si="8"/>
        <v>35.891500000000633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>
      <selection activeCell="L5" sqref="L5"/>
    </sheetView>
  </sheetViews>
  <sheetFormatPr baseColWidth="10" defaultColWidth="11.42578125" defaultRowHeight="15"/>
  <cols>
    <col min="1" max="20" width="9.7109375" customWidth="1"/>
  </cols>
  <sheetData>
    <row r="1" spans="1:18" ht="20.25">
      <c r="A1" s="95" t="s">
        <v>45</v>
      </c>
      <c r="B1" s="79"/>
      <c r="C1" s="95" t="s">
        <v>86</v>
      </c>
      <c r="D1" s="79"/>
      <c r="E1" s="80" t="s">
        <v>10</v>
      </c>
      <c r="F1" s="80" t="s">
        <v>11</v>
      </c>
      <c r="G1" s="80" t="s">
        <v>12</v>
      </c>
      <c r="H1" s="80" t="s">
        <v>13</v>
      </c>
      <c r="I1" s="80" t="s">
        <v>14</v>
      </c>
      <c r="J1" s="81" t="s">
        <v>16</v>
      </c>
      <c r="K1" s="82" t="s">
        <v>17</v>
      </c>
      <c r="L1" s="81" t="s">
        <v>20</v>
      </c>
      <c r="M1" s="63"/>
      <c r="N1" s="63"/>
      <c r="O1" s="63"/>
    </row>
    <row r="2" spans="1:18" ht="16.5">
      <c r="A2" s="1"/>
      <c r="B2" s="83" t="s">
        <v>106</v>
      </c>
      <c r="C2" s="83" t="s">
        <v>107</v>
      </c>
      <c r="D2" s="84" t="s">
        <v>108</v>
      </c>
      <c r="E2" s="108" t="s">
        <v>9</v>
      </c>
      <c r="F2" s="108" t="s">
        <v>9</v>
      </c>
      <c r="G2" s="108" t="s">
        <v>9</v>
      </c>
      <c r="H2" s="108" t="s">
        <v>9</v>
      </c>
      <c r="I2" s="92" t="s">
        <v>44</v>
      </c>
      <c r="J2" s="87" t="s">
        <v>18</v>
      </c>
      <c r="K2" s="88" t="s">
        <v>19</v>
      </c>
      <c r="L2" s="87" t="s">
        <v>15</v>
      </c>
      <c r="M2" s="63"/>
      <c r="N2" s="63"/>
      <c r="O2" s="63"/>
    </row>
    <row r="3" spans="1:18">
      <c r="A3" s="47" t="s">
        <v>4</v>
      </c>
      <c r="B3" s="2">
        <v>4</v>
      </c>
      <c r="C3" s="2">
        <v>0</v>
      </c>
      <c r="D3" s="40">
        <v>20</v>
      </c>
      <c r="E3" s="29">
        <v>71</v>
      </c>
      <c r="F3" s="33">
        <v>81</v>
      </c>
      <c r="G3" s="33">
        <v>66</v>
      </c>
      <c r="H3" s="29">
        <v>72</v>
      </c>
      <c r="I3" s="34">
        <f>I10</f>
        <v>80</v>
      </c>
      <c r="J3" s="21">
        <f>I3/80</f>
        <v>1</v>
      </c>
      <c r="K3" s="96">
        <f>I3/60</f>
        <v>1.3333333333333333</v>
      </c>
      <c r="L3" s="56">
        <f>I3/D3</f>
        <v>4</v>
      </c>
      <c r="M3" s="63"/>
      <c r="N3" s="63"/>
      <c r="O3" s="63"/>
    </row>
    <row r="4" spans="1:18">
      <c r="A4" s="48" t="s">
        <v>5</v>
      </c>
      <c r="B4" s="4">
        <v>3.5</v>
      </c>
      <c r="C4" s="4">
        <v>0.5</v>
      </c>
      <c r="D4" s="39">
        <v>20</v>
      </c>
      <c r="E4" s="29">
        <v>74</v>
      </c>
      <c r="F4" s="42">
        <v>121</v>
      </c>
      <c r="G4" s="33">
        <v>93</v>
      </c>
      <c r="H4" s="29">
        <v>82</v>
      </c>
      <c r="I4" s="34">
        <f t="shared" ref="I4:I7" si="0">I11</f>
        <v>100</v>
      </c>
      <c r="J4" s="21">
        <f t="shared" ref="J4:J7" si="1">I4/80</f>
        <v>1.25</v>
      </c>
      <c r="K4" s="96">
        <f t="shared" ref="K4:K7" si="2">I4/60</f>
        <v>1.6666666666666667</v>
      </c>
      <c r="L4" s="56">
        <f t="shared" ref="L4:L7" si="3">I4/D4</f>
        <v>5</v>
      </c>
      <c r="M4" s="63"/>
      <c r="N4" s="63"/>
      <c r="O4" s="63"/>
    </row>
    <row r="5" spans="1:18">
      <c r="A5" s="48" t="s">
        <v>6</v>
      </c>
      <c r="B5" s="4">
        <v>2</v>
      </c>
      <c r="C5" s="4">
        <v>2</v>
      </c>
      <c r="D5" s="224">
        <v>17</v>
      </c>
      <c r="E5" s="29">
        <v>112</v>
      </c>
      <c r="F5" s="33">
        <v>84</v>
      </c>
      <c r="G5" s="33">
        <v>89</v>
      </c>
      <c r="H5" s="29">
        <v>75</v>
      </c>
      <c r="I5" s="34">
        <f t="shared" si="0"/>
        <v>85</v>
      </c>
      <c r="J5" s="21">
        <f t="shared" si="1"/>
        <v>1.0625</v>
      </c>
      <c r="K5" s="96">
        <f t="shared" si="2"/>
        <v>1.4166666666666667</v>
      </c>
      <c r="L5" s="269">
        <f t="shared" si="3"/>
        <v>5</v>
      </c>
      <c r="M5" s="63"/>
      <c r="N5" s="63"/>
      <c r="O5" s="63"/>
    </row>
    <row r="6" spans="1:18">
      <c r="A6" s="48" t="s">
        <v>7</v>
      </c>
      <c r="B6" s="4">
        <v>3</v>
      </c>
      <c r="C6" s="4">
        <v>1</v>
      </c>
      <c r="D6" s="39">
        <v>20</v>
      </c>
      <c r="E6" s="29">
        <v>22</v>
      </c>
      <c r="F6" s="33">
        <v>25</v>
      </c>
      <c r="G6" s="33">
        <v>22</v>
      </c>
      <c r="H6" s="29">
        <v>24</v>
      </c>
      <c r="I6" s="34">
        <f t="shared" si="0"/>
        <v>20</v>
      </c>
      <c r="J6" s="21">
        <f t="shared" si="1"/>
        <v>0.25</v>
      </c>
      <c r="K6" s="96">
        <f t="shared" si="2"/>
        <v>0.33333333333333331</v>
      </c>
      <c r="L6" s="56">
        <f t="shared" si="3"/>
        <v>1</v>
      </c>
      <c r="M6" s="63"/>
      <c r="N6" s="63"/>
      <c r="O6" s="63"/>
    </row>
    <row r="7" spans="1:18">
      <c r="A7" s="48" t="s">
        <v>8</v>
      </c>
      <c r="B7" s="4">
        <v>2</v>
      </c>
      <c r="C7" s="4">
        <v>2</v>
      </c>
      <c r="D7" s="39">
        <v>20</v>
      </c>
      <c r="E7" s="29">
        <v>46</v>
      </c>
      <c r="F7" s="42">
        <v>64</v>
      </c>
      <c r="G7" s="33">
        <v>31</v>
      </c>
      <c r="H7" s="29">
        <v>42</v>
      </c>
      <c r="I7" s="34">
        <f t="shared" si="0"/>
        <v>40</v>
      </c>
      <c r="J7" s="21">
        <f t="shared" si="1"/>
        <v>0.5</v>
      </c>
      <c r="K7" s="96">
        <f t="shared" si="2"/>
        <v>0.66666666666666663</v>
      </c>
      <c r="L7" s="56">
        <f t="shared" si="3"/>
        <v>2</v>
      </c>
      <c r="M7" s="63"/>
      <c r="N7" s="63"/>
      <c r="O7" s="63"/>
    </row>
    <row r="8" spans="1:18">
      <c r="A8" s="63"/>
      <c r="B8" s="63"/>
      <c r="C8" s="63"/>
      <c r="D8" s="97"/>
      <c r="E8" s="109"/>
      <c r="F8" s="62"/>
      <c r="G8" s="62"/>
      <c r="H8" s="62"/>
      <c r="I8" s="63"/>
      <c r="J8" s="21"/>
      <c r="K8" s="21"/>
      <c r="L8" s="56"/>
      <c r="M8" s="63"/>
      <c r="N8" s="63"/>
      <c r="O8" s="63"/>
    </row>
    <row r="9" spans="1:18" ht="16.5">
      <c r="A9" s="63"/>
      <c r="B9" s="63"/>
      <c r="C9" s="63"/>
      <c r="D9" s="98"/>
      <c r="E9" s="94" t="s">
        <v>3</v>
      </c>
      <c r="F9" s="92" t="s">
        <v>3</v>
      </c>
      <c r="G9" s="92" t="s">
        <v>3</v>
      </c>
      <c r="H9" s="92" t="s">
        <v>3</v>
      </c>
      <c r="I9" s="92" t="s">
        <v>44</v>
      </c>
      <c r="J9" s="93"/>
      <c r="K9" s="21"/>
      <c r="L9" s="56"/>
      <c r="M9" s="63"/>
      <c r="N9" s="63"/>
      <c r="O9" s="63"/>
    </row>
    <row r="10" spans="1:18">
      <c r="A10" s="63"/>
      <c r="B10" s="63"/>
      <c r="C10" s="63"/>
      <c r="D10" s="63"/>
      <c r="E10" s="25">
        <v>120</v>
      </c>
      <c r="F10" s="35">
        <v>100</v>
      </c>
      <c r="G10" s="35">
        <v>100</v>
      </c>
      <c r="H10" s="35">
        <v>80</v>
      </c>
      <c r="I10" s="44">
        <v>80</v>
      </c>
      <c r="J10" s="46" t="s">
        <v>4</v>
      </c>
      <c r="K10" s="21"/>
      <c r="L10" s="56"/>
      <c r="M10" s="63"/>
      <c r="N10" s="63"/>
      <c r="O10" s="63"/>
    </row>
    <row r="11" spans="1:18">
      <c r="A11" s="63"/>
      <c r="B11" s="63"/>
      <c r="C11" s="63"/>
      <c r="D11" s="63"/>
      <c r="E11" s="25">
        <v>100</v>
      </c>
      <c r="F11" s="35">
        <v>100</v>
      </c>
      <c r="G11" s="35">
        <v>100</v>
      </c>
      <c r="H11" s="35">
        <v>100</v>
      </c>
      <c r="I11" s="44">
        <v>100</v>
      </c>
      <c r="J11" s="46" t="s">
        <v>5</v>
      </c>
      <c r="K11" s="21"/>
      <c r="L11" s="56"/>
      <c r="M11" s="63"/>
      <c r="N11" s="63"/>
      <c r="O11" s="63"/>
    </row>
    <row r="12" spans="1:18">
      <c r="A12" s="63"/>
      <c r="B12" s="63"/>
      <c r="C12" s="63"/>
      <c r="D12" s="63"/>
      <c r="E12" s="25">
        <v>120</v>
      </c>
      <c r="F12" s="35">
        <v>120</v>
      </c>
      <c r="G12" s="35">
        <v>120</v>
      </c>
      <c r="H12" s="35">
        <v>100</v>
      </c>
      <c r="I12" s="44">
        <v>85</v>
      </c>
      <c r="J12" s="46" t="s">
        <v>6</v>
      </c>
      <c r="K12" s="21"/>
      <c r="L12" s="56"/>
      <c r="M12" s="63"/>
      <c r="N12" s="63"/>
      <c r="O12" s="63"/>
    </row>
    <row r="13" spans="1:18">
      <c r="A13" s="63"/>
      <c r="B13" s="63"/>
      <c r="C13" s="63"/>
      <c r="D13" s="63"/>
      <c r="E13" s="25">
        <v>40</v>
      </c>
      <c r="F13" s="35">
        <v>40</v>
      </c>
      <c r="G13" s="35">
        <v>40</v>
      </c>
      <c r="H13" s="35">
        <v>20</v>
      </c>
      <c r="I13" s="44">
        <v>20</v>
      </c>
      <c r="J13" s="46" t="s">
        <v>7</v>
      </c>
      <c r="K13" s="21"/>
      <c r="L13" s="56"/>
      <c r="M13" s="63"/>
      <c r="N13" s="98"/>
      <c r="O13" s="98"/>
      <c r="P13" s="5"/>
      <c r="Q13" s="5"/>
    </row>
    <row r="14" spans="1:18">
      <c r="A14" s="63"/>
      <c r="B14" s="63"/>
      <c r="C14" s="63"/>
      <c r="D14" s="63"/>
      <c r="E14" s="25">
        <v>60</v>
      </c>
      <c r="F14" s="35">
        <v>60</v>
      </c>
      <c r="G14" s="35">
        <v>60</v>
      </c>
      <c r="H14" s="35">
        <v>60</v>
      </c>
      <c r="I14" s="44">
        <v>40</v>
      </c>
      <c r="J14" s="46" t="s">
        <v>8</v>
      </c>
      <c r="K14" s="21"/>
      <c r="L14" s="56"/>
      <c r="M14" s="99"/>
      <c r="N14" s="100"/>
      <c r="O14" s="101"/>
      <c r="P14" s="10"/>
      <c r="Q14" s="10"/>
      <c r="R14" s="10"/>
    </row>
    <row r="15" spans="1:18">
      <c r="A15" s="63"/>
      <c r="B15" s="63"/>
      <c r="C15" s="63"/>
      <c r="D15" s="63"/>
      <c r="E15" s="62"/>
      <c r="F15" s="63"/>
      <c r="G15" s="63"/>
      <c r="H15" s="63"/>
      <c r="I15" s="63"/>
      <c r="J15" s="21"/>
      <c r="K15" s="21"/>
      <c r="L15" s="56"/>
      <c r="M15" s="63"/>
      <c r="N15" s="63"/>
      <c r="O15" s="63"/>
      <c r="Q15" t="s">
        <v>13</v>
      </c>
      <c r="R15" t="s">
        <v>14</v>
      </c>
    </row>
    <row r="16" spans="1:18" ht="16.5">
      <c r="A16" s="67"/>
      <c r="B16" s="68" t="s">
        <v>35</v>
      </c>
      <c r="C16" s="68" t="s">
        <v>35</v>
      </c>
      <c r="D16" s="68" t="s">
        <v>21</v>
      </c>
      <c r="E16" s="69" t="s">
        <v>21</v>
      </c>
      <c r="F16" s="69"/>
      <c r="G16" s="111"/>
      <c r="H16" s="112"/>
      <c r="I16" s="68" t="s">
        <v>26</v>
      </c>
      <c r="J16" s="89" t="s">
        <v>28</v>
      </c>
      <c r="K16" s="166"/>
      <c r="L16" s="166"/>
      <c r="M16" s="166" t="s">
        <v>29</v>
      </c>
      <c r="N16" s="71" t="s">
        <v>32</v>
      </c>
      <c r="O16" s="89" t="s">
        <v>33</v>
      </c>
      <c r="Q16" t="s">
        <v>191</v>
      </c>
      <c r="R16" t="s">
        <v>191</v>
      </c>
    </row>
    <row r="17" spans="1:18" ht="16.5">
      <c r="A17" s="72"/>
      <c r="B17" s="73" t="s">
        <v>0</v>
      </c>
      <c r="C17" s="73" t="s">
        <v>1</v>
      </c>
      <c r="D17" s="74" t="s">
        <v>22</v>
      </c>
      <c r="E17" s="75" t="s">
        <v>2</v>
      </c>
      <c r="F17" s="75" t="s">
        <v>23</v>
      </c>
      <c r="G17" s="113" t="s">
        <v>24</v>
      </c>
      <c r="H17" s="114" t="s">
        <v>25</v>
      </c>
      <c r="I17" s="74" t="s">
        <v>27</v>
      </c>
      <c r="J17" s="90" t="s">
        <v>27</v>
      </c>
      <c r="K17" s="167" t="s">
        <v>30</v>
      </c>
      <c r="L17" s="167" t="s">
        <v>31</v>
      </c>
      <c r="M17" s="167" t="s">
        <v>27</v>
      </c>
      <c r="N17" s="77"/>
      <c r="O17" s="91"/>
    </row>
    <row r="18" spans="1:18">
      <c r="A18" s="3" t="s">
        <v>4</v>
      </c>
      <c r="B18" s="23">
        <v>4</v>
      </c>
      <c r="C18" s="23">
        <f>4-B18</f>
        <v>0</v>
      </c>
      <c r="D18" s="59">
        <f>B18*4.5</f>
        <v>18</v>
      </c>
      <c r="E18" s="59">
        <f>C18*4.5</f>
        <v>0</v>
      </c>
      <c r="F18" s="203">
        <f t="shared" ref="F18:G22" si="4">ROUNDUP(J3,0)</f>
        <v>1</v>
      </c>
      <c r="G18" s="115">
        <f t="shared" si="4"/>
        <v>2</v>
      </c>
      <c r="H18" s="115">
        <f>L3</f>
        <v>4</v>
      </c>
      <c r="I18" s="59">
        <f>D18*F18+E18*H18</f>
        <v>18</v>
      </c>
      <c r="J18" s="103">
        <f>D18*G18+E18*H18</f>
        <v>36</v>
      </c>
      <c r="K18" s="168">
        <v>2</v>
      </c>
      <c r="L18" s="168">
        <v>0</v>
      </c>
      <c r="M18" s="169">
        <f>18*K18+0*L18</f>
        <v>36</v>
      </c>
      <c r="N18" s="104">
        <f>M18-I18</f>
        <v>18</v>
      </c>
      <c r="O18" s="103">
        <f>M18-J18</f>
        <v>0</v>
      </c>
      <c r="Q18" s="8">
        <f>'ND-1 Q1'!M18+'ND-1 Q2'!M18</f>
        <v>126</v>
      </c>
      <c r="R18" s="8">
        <f>'ND-1 Q1'!J18+'ND-1 Q2'!J18</f>
        <v>126</v>
      </c>
    </row>
    <row r="19" spans="1:18">
      <c r="A19" s="3" t="s">
        <v>5</v>
      </c>
      <c r="B19" s="23">
        <v>3.5</v>
      </c>
      <c r="C19" s="23">
        <f t="shared" ref="C19:C22" si="5">4-B19</f>
        <v>0.5</v>
      </c>
      <c r="D19" s="59">
        <f t="shared" ref="D19:E19" si="6">B19*4.5</f>
        <v>15.75</v>
      </c>
      <c r="E19" s="59">
        <f t="shared" si="6"/>
        <v>2.25</v>
      </c>
      <c r="F19" s="203">
        <f t="shared" si="4"/>
        <v>2</v>
      </c>
      <c r="G19" s="115">
        <f t="shared" si="4"/>
        <v>2</v>
      </c>
      <c r="H19" s="115">
        <f>L4</f>
        <v>5</v>
      </c>
      <c r="I19" s="59">
        <f t="shared" ref="I19:I22" si="7">D19*F19+E19*H19</f>
        <v>42.75</v>
      </c>
      <c r="J19" s="103">
        <f t="shared" ref="J19:J22" si="8">D19*G19+E19*H19</f>
        <v>42.75</v>
      </c>
      <c r="K19" s="168">
        <v>2</v>
      </c>
      <c r="L19" s="168">
        <v>5</v>
      </c>
      <c r="M19" s="169">
        <f>15.75*K19+2.25*L19</f>
        <v>42.75</v>
      </c>
      <c r="N19" s="104">
        <f t="shared" ref="N19:N22" si="9">M19-I19</f>
        <v>0</v>
      </c>
      <c r="O19" s="103">
        <f t="shared" ref="O19:O22" si="10">M19-J19</f>
        <v>0</v>
      </c>
      <c r="Q19" s="8">
        <f>'ND-1 Q1'!M19+'ND-1 Q2'!M19</f>
        <v>153</v>
      </c>
      <c r="R19" s="8">
        <f>'ND-1 Q1'!J19+'ND-1 Q2'!J19</f>
        <v>153</v>
      </c>
    </row>
    <row r="20" spans="1:18">
      <c r="A20" s="3" t="s">
        <v>6</v>
      </c>
      <c r="B20" s="23">
        <v>2</v>
      </c>
      <c r="C20" s="23">
        <f t="shared" si="5"/>
        <v>2</v>
      </c>
      <c r="D20" s="59">
        <f>B20*4.5</f>
        <v>9</v>
      </c>
      <c r="E20" s="59">
        <f>C20*4.5</f>
        <v>9</v>
      </c>
      <c r="F20" s="203">
        <f t="shared" si="4"/>
        <v>2</v>
      </c>
      <c r="G20" s="115">
        <f t="shared" si="4"/>
        <v>2</v>
      </c>
      <c r="H20" s="115">
        <f>L5</f>
        <v>5</v>
      </c>
      <c r="I20" s="59">
        <f t="shared" si="7"/>
        <v>63</v>
      </c>
      <c r="J20" s="103">
        <f t="shared" si="8"/>
        <v>63</v>
      </c>
      <c r="K20" s="168">
        <v>2</v>
      </c>
      <c r="L20" s="168">
        <v>5</v>
      </c>
      <c r="M20" s="169">
        <f>9*K20+9*L20</f>
        <v>63</v>
      </c>
      <c r="N20" s="104">
        <f t="shared" si="9"/>
        <v>0</v>
      </c>
      <c r="O20" s="103">
        <f t="shared" si="10"/>
        <v>0</v>
      </c>
      <c r="Q20" s="8">
        <f>'ND-1 Q1'!M20+'ND-1 Q2'!M20</f>
        <v>234</v>
      </c>
      <c r="R20" s="8">
        <f>'ND-1 Q1'!J20+'ND-1 Q2'!J20</f>
        <v>225</v>
      </c>
    </row>
    <row r="21" spans="1:18">
      <c r="A21" s="3" t="s">
        <v>7</v>
      </c>
      <c r="B21" s="23">
        <v>3</v>
      </c>
      <c r="C21" s="23">
        <f t="shared" si="5"/>
        <v>1</v>
      </c>
      <c r="D21" s="59">
        <f t="shared" ref="D21:E22" si="11">B21*4.5</f>
        <v>13.5</v>
      </c>
      <c r="E21" s="59">
        <f t="shared" si="11"/>
        <v>4.5</v>
      </c>
      <c r="F21" s="203">
        <f t="shared" si="4"/>
        <v>1</v>
      </c>
      <c r="G21" s="115">
        <f t="shared" si="4"/>
        <v>1</v>
      </c>
      <c r="H21" s="115">
        <f>L6</f>
        <v>1</v>
      </c>
      <c r="I21" s="59">
        <f t="shared" si="7"/>
        <v>18</v>
      </c>
      <c r="J21" s="103">
        <f t="shared" si="8"/>
        <v>18</v>
      </c>
      <c r="K21" s="168">
        <v>1</v>
      </c>
      <c r="L21" s="168">
        <v>2</v>
      </c>
      <c r="M21" s="169">
        <f>13.5*K21+4.5*L21</f>
        <v>22.5</v>
      </c>
      <c r="N21" s="104">
        <f t="shared" si="9"/>
        <v>4.5</v>
      </c>
      <c r="O21" s="103">
        <f t="shared" si="10"/>
        <v>4.5</v>
      </c>
      <c r="Q21" s="8">
        <f>'ND-1 Q1'!M21+'ND-1 Q2'!M21</f>
        <v>144</v>
      </c>
      <c r="R21" s="8">
        <f>'ND-1 Q1'!J21+'ND-1 Q2'!J21</f>
        <v>126</v>
      </c>
    </row>
    <row r="22" spans="1:18">
      <c r="A22" s="3" t="s">
        <v>8</v>
      </c>
      <c r="B22" s="23">
        <v>2</v>
      </c>
      <c r="C22" s="23">
        <f t="shared" si="5"/>
        <v>2</v>
      </c>
      <c r="D22" s="59">
        <f t="shared" si="11"/>
        <v>9</v>
      </c>
      <c r="E22" s="59">
        <f t="shared" si="11"/>
        <v>9</v>
      </c>
      <c r="F22" s="203">
        <f t="shared" si="4"/>
        <v>1</v>
      </c>
      <c r="G22" s="115">
        <f t="shared" si="4"/>
        <v>1</v>
      </c>
      <c r="H22" s="115">
        <f>L7</f>
        <v>2</v>
      </c>
      <c r="I22" s="59">
        <f t="shared" si="7"/>
        <v>27</v>
      </c>
      <c r="J22" s="103">
        <f t="shared" si="8"/>
        <v>27</v>
      </c>
      <c r="K22" s="168">
        <v>1</v>
      </c>
      <c r="L22" s="168">
        <v>3</v>
      </c>
      <c r="M22" s="169">
        <f>9*K22+9*L22</f>
        <v>36</v>
      </c>
      <c r="N22" s="104">
        <f t="shared" si="9"/>
        <v>9</v>
      </c>
      <c r="O22" s="103">
        <f t="shared" si="10"/>
        <v>9</v>
      </c>
      <c r="Q22" s="8">
        <f>'ND-1 Q1'!M22+'ND-1 Q2'!M22</f>
        <v>189</v>
      </c>
      <c r="R22" s="8">
        <f>'ND-1 Q1'!J22+'ND-1 Q2'!J22</f>
        <v>162</v>
      </c>
    </row>
    <row r="23" spans="1:18">
      <c r="A23" s="63"/>
      <c r="B23" s="63"/>
      <c r="C23" s="63"/>
      <c r="D23" s="63"/>
      <c r="E23" s="21"/>
      <c r="F23" s="21"/>
      <c r="G23" s="56"/>
      <c r="H23" s="63"/>
      <c r="I23" s="63"/>
      <c r="J23" s="63"/>
      <c r="K23" s="63"/>
      <c r="L23" s="63"/>
      <c r="M23" s="64" t="s">
        <v>54</v>
      </c>
      <c r="N23" s="105">
        <f>SUM(N18:N22)</f>
        <v>31.5</v>
      </c>
      <c r="O23" s="117">
        <f>SUM(O18:O22)</f>
        <v>13.5</v>
      </c>
      <c r="Q23" s="8">
        <f>SUM(Q18:Q22)</f>
        <v>846</v>
      </c>
      <c r="R23" s="8">
        <f>SUM(R18:R22)</f>
        <v>792</v>
      </c>
    </row>
    <row r="24" spans="1:18">
      <c r="E24" s="6"/>
      <c r="J24" s="8"/>
      <c r="K24" s="8"/>
      <c r="L24" s="7"/>
    </row>
    <row r="25" spans="1:18">
      <c r="I25" t="s">
        <v>179</v>
      </c>
      <c r="L25" t="s">
        <v>179</v>
      </c>
      <c r="M25" s="8">
        <f>SUM('ND-1 Q1'!M18:M22)+SUM(M18:M22)</f>
        <v>846</v>
      </c>
      <c r="O25" s="8">
        <f>'ND-1 Q1'!O23+'ND-1 Q2'!O23</f>
        <v>54</v>
      </c>
      <c r="R25" s="8">
        <f>R23-Q23</f>
        <v>-54</v>
      </c>
    </row>
  </sheetData>
  <pageMargins left="0.31496062992125984" right="0.31496062992125984" top="0.74803149606299213" bottom="0.74803149606299213" header="0.31496062992125984" footer="0.31496062992125984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workbookViewId="0">
      <selection activeCell="C18" sqref="C18"/>
    </sheetView>
  </sheetViews>
  <sheetFormatPr baseColWidth="10" defaultColWidth="11.42578125" defaultRowHeight="15"/>
  <cols>
    <col min="1" max="4" width="9.7109375" customWidth="1"/>
    <col min="5" max="16" width="9.7109375" style="9" customWidth="1"/>
    <col min="17" max="20" width="9.7109375" customWidth="1"/>
  </cols>
  <sheetData>
    <row r="1" spans="1:12" ht="20.25">
      <c r="A1" s="95" t="s">
        <v>55</v>
      </c>
      <c r="B1" s="79"/>
      <c r="C1" s="95" t="s">
        <v>86</v>
      </c>
      <c r="D1" s="79"/>
      <c r="E1" s="80" t="s">
        <v>10</v>
      </c>
      <c r="F1" s="80" t="s">
        <v>11</v>
      </c>
      <c r="G1" s="80" t="s">
        <v>12</v>
      </c>
      <c r="H1" s="80" t="s">
        <v>13</v>
      </c>
      <c r="I1" s="86" t="s">
        <v>14</v>
      </c>
      <c r="J1" s="81" t="s">
        <v>16</v>
      </c>
      <c r="K1" s="82" t="s">
        <v>17</v>
      </c>
      <c r="L1" s="81" t="s">
        <v>20</v>
      </c>
    </row>
    <row r="2" spans="1:12" ht="16.5">
      <c r="A2" s="37"/>
      <c r="B2" s="83" t="s">
        <v>106</v>
      </c>
      <c r="C2" s="83" t="s">
        <v>107</v>
      </c>
      <c r="D2" s="84" t="s">
        <v>108</v>
      </c>
      <c r="E2" s="108" t="s">
        <v>9</v>
      </c>
      <c r="F2" s="108" t="s">
        <v>9</v>
      </c>
      <c r="G2" s="108" t="s">
        <v>9</v>
      </c>
      <c r="H2" s="108" t="s">
        <v>9</v>
      </c>
      <c r="I2" s="92" t="s">
        <v>44</v>
      </c>
      <c r="J2" s="87" t="s">
        <v>18</v>
      </c>
      <c r="K2" s="88" t="s">
        <v>19</v>
      </c>
      <c r="L2" s="87" t="s">
        <v>15</v>
      </c>
    </row>
    <row r="3" spans="1:12">
      <c r="A3" s="48" t="s">
        <v>46</v>
      </c>
      <c r="B3" s="4">
        <v>3.5</v>
      </c>
      <c r="C3" s="4">
        <v>0.5</v>
      </c>
      <c r="D3" s="39">
        <v>20</v>
      </c>
      <c r="E3" s="29">
        <v>200</v>
      </c>
      <c r="F3" s="29">
        <v>168</v>
      </c>
      <c r="G3" s="29">
        <v>166</v>
      </c>
      <c r="H3" s="29">
        <v>191</v>
      </c>
      <c r="I3" s="28">
        <f>I12</f>
        <v>200</v>
      </c>
      <c r="J3" s="56">
        <f>I3/80</f>
        <v>2.5</v>
      </c>
      <c r="K3" s="57">
        <f>I3/60</f>
        <v>3.3333333333333335</v>
      </c>
      <c r="L3" s="56">
        <f>I3/D3</f>
        <v>10</v>
      </c>
    </row>
    <row r="4" spans="1:12">
      <c r="A4" s="48" t="s">
        <v>47</v>
      </c>
      <c r="B4" s="4">
        <v>2</v>
      </c>
      <c r="C4" s="4">
        <v>2</v>
      </c>
      <c r="D4" s="39">
        <v>20</v>
      </c>
      <c r="E4" s="29">
        <v>181</v>
      </c>
      <c r="F4" s="29">
        <v>151</v>
      </c>
      <c r="G4" s="29">
        <v>185</v>
      </c>
      <c r="H4" s="29">
        <v>203</v>
      </c>
      <c r="I4" s="28">
        <f t="shared" ref="I4:I9" si="0">I13</f>
        <v>200</v>
      </c>
      <c r="J4" s="56">
        <f t="shared" ref="J4:J9" si="1">I4/80</f>
        <v>2.5</v>
      </c>
      <c r="K4" s="57">
        <f t="shared" ref="K4:K9" si="2">I4/60</f>
        <v>3.3333333333333335</v>
      </c>
      <c r="L4" s="56">
        <f t="shared" ref="L4:L9" si="3">I4/D4</f>
        <v>10</v>
      </c>
    </row>
    <row r="5" spans="1:12">
      <c r="A5" s="48" t="s">
        <v>48</v>
      </c>
      <c r="B5" s="4">
        <v>2</v>
      </c>
      <c r="C5" s="4">
        <v>2</v>
      </c>
      <c r="D5" s="39">
        <v>15</v>
      </c>
      <c r="E5" s="29">
        <v>233</v>
      </c>
      <c r="F5" s="29">
        <v>168</v>
      </c>
      <c r="G5" s="30">
        <v>190</v>
      </c>
      <c r="H5" s="29">
        <v>205</v>
      </c>
      <c r="I5" s="28">
        <f t="shared" si="0"/>
        <v>210</v>
      </c>
      <c r="J5" s="56">
        <f t="shared" si="1"/>
        <v>2.625</v>
      </c>
      <c r="K5" s="57">
        <f t="shared" si="2"/>
        <v>3.5</v>
      </c>
      <c r="L5" s="56">
        <f t="shared" si="3"/>
        <v>14</v>
      </c>
    </row>
    <row r="6" spans="1:12">
      <c r="A6" s="48" t="s">
        <v>49</v>
      </c>
      <c r="B6" s="4">
        <v>3.5</v>
      </c>
      <c r="C6" s="4">
        <v>0.5</v>
      </c>
      <c r="D6" s="39">
        <v>20</v>
      </c>
      <c r="E6" s="144">
        <v>118</v>
      </c>
      <c r="F6" s="144">
        <v>94</v>
      </c>
      <c r="G6" s="144">
        <v>103</v>
      </c>
      <c r="H6" s="144">
        <v>125</v>
      </c>
      <c r="I6" s="186">
        <f t="shared" si="0"/>
        <v>120</v>
      </c>
      <c r="J6" s="56">
        <f t="shared" si="1"/>
        <v>1.5</v>
      </c>
      <c r="K6" s="57">
        <f t="shared" si="2"/>
        <v>2</v>
      </c>
      <c r="L6" s="56">
        <f t="shared" si="3"/>
        <v>6</v>
      </c>
    </row>
    <row r="7" spans="1:12">
      <c r="A7" s="48" t="s">
        <v>50</v>
      </c>
      <c r="B7" s="4">
        <v>3.5</v>
      </c>
      <c r="C7" s="4">
        <v>0.5</v>
      </c>
      <c r="D7" s="39">
        <v>20</v>
      </c>
      <c r="E7" s="144">
        <v>105</v>
      </c>
      <c r="F7" s="144">
        <v>107</v>
      </c>
      <c r="G7" s="144">
        <v>97</v>
      </c>
      <c r="H7" s="144">
        <v>116</v>
      </c>
      <c r="I7" s="186">
        <f t="shared" si="0"/>
        <v>120</v>
      </c>
      <c r="J7" s="56">
        <f t="shared" si="1"/>
        <v>1.5</v>
      </c>
      <c r="K7" s="57">
        <f t="shared" si="2"/>
        <v>2</v>
      </c>
      <c r="L7" s="56">
        <f t="shared" si="3"/>
        <v>6</v>
      </c>
    </row>
    <row r="8" spans="1:12">
      <c r="A8" s="48" t="s">
        <v>51</v>
      </c>
      <c r="B8" s="4">
        <v>3</v>
      </c>
      <c r="C8" s="4">
        <v>1</v>
      </c>
      <c r="D8" s="39">
        <v>15</v>
      </c>
      <c r="E8" s="145">
        <v>108</v>
      </c>
      <c r="F8" s="145">
        <v>72</v>
      </c>
      <c r="G8" s="145">
        <v>91</v>
      </c>
      <c r="H8" s="145">
        <v>87</v>
      </c>
      <c r="I8" s="185">
        <f t="shared" si="0"/>
        <v>90</v>
      </c>
      <c r="J8" s="56">
        <f t="shared" si="1"/>
        <v>1.125</v>
      </c>
      <c r="K8" s="57">
        <f t="shared" si="2"/>
        <v>1.5</v>
      </c>
      <c r="L8" s="56">
        <f t="shared" si="3"/>
        <v>6</v>
      </c>
    </row>
    <row r="9" spans="1:12">
      <c r="A9" s="48" t="s">
        <v>52</v>
      </c>
      <c r="B9" s="4">
        <v>3</v>
      </c>
      <c r="C9" s="4">
        <v>1</v>
      </c>
      <c r="D9" s="39">
        <v>20</v>
      </c>
      <c r="E9" s="145">
        <v>108</v>
      </c>
      <c r="F9" s="145">
        <v>93</v>
      </c>
      <c r="G9" s="145">
        <v>98</v>
      </c>
      <c r="H9" s="145">
        <v>107</v>
      </c>
      <c r="I9" s="185">
        <f t="shared" si="0"/>
        <v>120</v>
      </c>
      <c r="J9" s="56">
        <f t="shared" si="1"/>
        <v>1.5</v>
      </c>
      <c r="K9" s="57">
        <f t="shared" si="2"/>
        <v>2</v>
      </c>
      <c r="L9" s="56">
        <f t="shared" si="3"/>
        <v>6</v>
      </c>
    </row>
    <row r="11" spans="1:12" ht="16.5">
      <c r="E11" s="92" t="s">
        <v>3</v>
      </c>
      <c r="F11" s="92" t="s">
        <v>3</v>
      </c>
      <c r="G11" s="92" t="s">
        <v>3</v>
      </c>
      <c r="H11" s="92" t="s">
        <v>3</v>
      </c>
      <c r="I11" s="92" t="s">
        <v>44</v>
      </c>
      <c r="J11" s="80"/>
    </row>
    <row r="12" spans="1:12">
      <c r="E12" s="25">
        <v>220</v>
      </c>
      <c r="F12" s="35">
        <v>220</v>
      </c>
      <c r="G12" s="35">
        <v>220</v>
      </c>
      <c r="H12" s="35">
        <v>180</v>
      </c>
      <c r="I12" s="35">
        <v>200</v>
      </c>
      <c r="J12" s="48" t="s">
        <v>46</v>
      </c>
    </row>
    <row r="13" spans="1:12">
      <c r="E13" s="25">
        <v>200</v>
      </c>
      <c r="F13" s="35">
        <v>200</v>
      </c>
      <c r="G13" s="35">
        <v>200</v>
      </c>
      <c r="H13" s="35">
        <v>200</v>
      </c>
      <c r="I13" s="35">
        <v>200</v>
      </c>
      <c r="J13" s="48" t="s">
        <v>47</v>
      </c>
    </row>
    <row r="14" spans="1:12">
      <c r="E14" s="25">
        <v>270</v>
      </c>
      <c r="F14" s="35">
        <v>245</v>
      </c>
      <c r="G14" s="35">
        <v>225</v>
      </c>
      <c r="H14" s="35">
        <v>195</v>
      </c>
      <c r="I14" s="35">
        <v>210</v>
      </c>
      <c r="J14" s="48" t="s">
        <v>48</v>
      </c>
    </row>
    <row r="15" spans="1:12">
      <c r="E15" s="25">
        <v>140</v>
      </c>
      <c r="F15" s="35">
        <v>120</v>
      </c>
      <c r="G15" s="35">
        <v>120</v>
      </c>
      <c r="H15" s="35">
        <v>120</v>
      </c>
      <c r="I15" s="35">
        <v>120</v>
      </c>
      <c r="J15" s="48" t="s">
        <v>49</v>
      </c>
    </row>
    <row r="16" spans="1:12">
      <c r="E16" s="25">
        <v>160</v>
      </c>
      <c r="F16" s="35">
        <v>120</v>
      </c>
      <c r="G16" s="35">
        <v>120</v>
      </c>
      <c r="H16" s="35">
        <v>120</v>
      </c>
      <c r="I16" s="35">
        <v>120</v>
      </c>
      <c r="J16" s="48" t="s">
        <v>50</v>
      </c>
    </row>
    <row r="17" spans="1:15">
      <c r="E17" s="25">
        <v>100</v>
      </c>
      <c r="F17" s="35">
        <v>120</v>
      </c>
      <c r="G17" s="35">
        <v>120</v>
      </c>
      <c r="H17" s="35">
        <v>90</v>
      </c>
      <c r="I17" s="35">
        <v>90</v>
      </c>
      <c r="J17" s="48" t="s">
        <v>51</v>
      </c>
    </row>
    <row r="18" spans="1:15">
      <c r="E18" s="25">
        <v>100</v>
      </c>
      <c r="F18" s="35">
        <v>120</v>
      </c>
      <c r="G18" s="35">
        <v>120</v>
      </c>
      <c r="H18" s="35">
        <v>100</v>
      </c>
      <c r="I18" s="35">
        <v>120</v>
      </c>
      <c r="J18" s="48" t="s">
        <v>52</v>
      </c>
    </row>
    <row r="20" spans="1:15" ht="16.5">
      <c r="A20" s="67"/>
      <c r="B20" s="68" t="s">
        <v>35</v>
      </c>
      <c r="C20" s="68" t="s">
        <v>35</v>
      </c>
      <c r="D20" s="68" t="s">
        <v>21</v>
      </c>
      <c r="E20" s="69" t="s">
        <v>21</v>
      </c>
      <c r="F20" s="69"/>
      <c r="G20" s="111"/>
      <c r="H20" s="112"/>
      <c r="I20" s="68" t="s">
        <v>26</v>
      </c>
      <c r="J20" s="89" t="s">
        <v>28</v>
      </c>
      <c r="K20" s="166"/>
      <c r="L20" s="166"/>
      <c r="M20" s="166" t="s">
        <v>29</v>
      </c>
      <c r="N20" s="71" t="s">
        <v>32</v>
      </c>
      <c r="O20" s="89" t="s">
        <v>33</v>
      </c>
    </row>
    <row r="21" spans="1:15" ht="16.5">
      <c r="A21" s="72"/>
      <c r="B21" s="73" t="s">
        <v>0</v>
      </c>
      <c r="C21" s="73" t="s">
        <v>1</v>
      </c>
      <c r="D21" s="74" t="s">
        <v>22</v>
      </c>
      <c r="E21" s="75" t="s">
        <v>2</v>
      </c>
      <c r="F21" s="75" t="s">
        <v>23</v>
      </c>
      <c r="G21" s="113" t="s">
        <v>24</v>
      </c>
      <c r="H21" s="114" t="s">
        <v>25</v>
      </c>
      <c r="I21" s="74" t="s">
        <v>27</v>
      </c>
      <c r="J21" s="90" t="s">
        <v>27</v>
      </c>
      <c r="K21" s="167" t="s">
        <v>30</v>
      </c>
      <c r="L21" s="167" t="s">
        <v>31</v>
      </c>
      <c r="M21" s="167" t="s">
        <v>27</v>
      </c>
      <c r="N21" s="77"/>
      <c r="O21" s="91"/>
    </row>
    <row r="22" spans="1:15">
      <c r="A22" s="3" t="s">
        <v>46</v>
      </c>
      <c r="B22" s="58">
        <f t="shared" ref="B22:C28" si="4">B3</f>
        <v>3.5</v>
      </c>
      <c r="C22" s="58">
        <f t="shared" si="4"/>
        <v>0.5</v>
      </c>
      <c r="D22" s="59">
        <f>B22*4.5</f>
        <v>15.75</v>
      </c>
      <c r="E22" s="59">
        <f>C22*4.5</f>
        <v>2.25</v>
      </c>
      <c r="F22" s="203">
        <f t="shared" ref="F22:G28" si="5">ROUNDUP(J3,0)</f>
        <v>3</v>
      </c>
      <c r="G22" s="115">
        <f t="shared" si="5"/>
        <v>4</v>
      </c>
      <c r="H22" s="115">
        <f t="shared" ref="H22:H28" si="6">L3</f>
        <v>10</v>
      </c>
      <c r="I22" s="58">
        <f>D22*F22+E22*H22</f>
        <v>69.75</v>
      </c>
      <c r="J22" s="58">
        <f>D22*G22+E22*H22</f>
        <v>85.5</v>
      </c>
      <c r="K22" s="170">
        <v>5</v>
      </c>
      <c r="L22" s="171">
        <v>9</v>
      </c>
      <c r="M22" s="172">
        <f>D22*K22+E22*L22</f>
        <v>99</v>
      </c>
      <c r="N22" s="60">
        <f>M22-I22</f>
        <v>29.25</v>
      </c>
      <c r="O22" s="66">
        <f>M22-J22</f>
        <v>13.5</v>
      </c>
    </row>
    <row r="23" spans="1:15">
      <c r="A23" s="3" t="s">
        <v>47</v>
      </c>
      <c r="B23" s="58">
        <f t="shared" si="4"/>
        <v>2</v>
      </c>
      <c r="C23" s="58">
        <f t="shared" si="4"/>
        <v>2</v>
      </c>
      <c r="D23" s="59">
        <f t="shared" ref="D23:D28" si="7">B23*4.5</f>
        <v>9</v>
      </c>
      <c r="E23" s="59">
        <f t="shared" ref="E23:E28" si="8">C23*4.5</f>
        <v>9</v>
      </c>
      <c r="F23" s="203">
        <f t="shared" si="5"/>
        <v>3</v>
      </c>
      <c r="G23" s="115">
        <f t="shared" si="5"/>
        <v>4</v>
      </c>
      <c r="H23" s="115">
        <f t="shared" si="6"/>
        <v>10</v>
      </c>
      <c r="I23" s="58">
        <f t="shared" ref="I23:I28" si="9">D23*F23+E23*H23</f>
        <v>117</v>
      </c>
      <c r="J23" s="58">
        <f t="shared" ref="J23:J28" si="10">D23*G23+E23*H23</f>
        <v>126</v>
      </c>
      <c r="K23" s="170">
        <v>4</v>
      </c>
      <c r="L23" s="171">
        <v>10</v>
      </c>
      <c r="M23" s="172">
        <f t="shared" ref="M23:M28" si="11">D23*K23+E23*L23</f>
        <v>126</v>
      </c>
      <c r="N23" s="60">
        <f t="shared" ref="N23:N28" si="12">M23-I23</f>
        <v>9</v>
      </c>
      <c r="O23" s="66">
        <f t="shared" ref="O23:O28" si="13">M23-J23</f>
        <v>0</v>
      </c>
    </row>
    <row r="24" spans="1:15">
      <c r="A24" s="3" t="s">
        <v>48</v>
      </c>
      <c r="B24" s="58">
        <f t="shared" si="4"/>
        <v>2</v>
      </c>
      <c r="C24" s="58">
        <f t="shared" si="4"/>
        <v>2</v>
      </c>
      <c r="D24" s="59">
        <f t="shared" si="7"/>
        <v>9</v>
      </c>
      <c r="E24" s="59">
        <f t="shared" si="8"/>
        <v>9</v>
      </c>
      <c r="F24" s="203">
        <f t="shared" si="5"/>
        <v>3</v>
      </c>
      <c r="G24" s="115">
        <f t="shared" si="5"/>
        <v>4</v>
      </c>
      <c r="H24" s="115">
        <f t="shared" si="6"/>
        <v>14</v>
      </c>
      <c r="I24" s="58">
        <f t="shared" si="9"/>
        <v>153</v>
      </c>
      <c r="J24" s="58">
        <f t="shared" si="10"/>
        <v>162</v>
      </c>
      <c r="K24" s="170">
        <v>5</v>
      </c>
      <c r="L24" s="171">
        <v>13</v>
      </c>
      <c r="M24" s="172">
        <f t="shared" si="11"/>
        <v>162</v>
      </c>
      <c r="N24" s="60">
        <f t="shared" si="12"/>
        <v>9</v>
      </c>
      <c r="O24" s="66">
        <f t="shared" si="13"/>
        <v>0</v>
      </c>
    </row>
    <row r="25" spans="1:15">
      <c r="A25" s="3" t="s">
        <v>49</v>
      </c>
      <c r="B25" s="58">
        <f t="shared" si="4"/>
        <v>3.5</v>
      </c>
      <c r="C25" s="58">
        <f t="shared" si="4"/>
        <v>0.5</v>
      </c>
      <c r="D25" s="59">
        <f t="shared" si="7"/>
        <v>15.75</v>
      </c>
      <c r="E25" s="59">
        <f t="shared" si="8"/>
        <v>2.25</v>
      </c>
      <c r="F25" s="203">
        <f t="shared" si="5"/>
        <v>2</v>
      </c>
      <c r="G25" s="115">
        <f t="shared" si="5"/>
        <v>2</v>
      </c>
      <c r="H25" s="115">
        <f t="shared" si="6"/>
        <v>6</v>
      </c>
      <c r="I25" s="58">
        <f t="shared" si="9"/>
        <v>45</v>
      </c>
      <c r="J25" s="58">
        <f t="shared" si="10"/>
        <v>45</v>
      </c>
      <c r="K25" s="170">
        <v>3</v>
      </c>
      <c r="L25" s="171">
        <v>6</v>
      </c>
      <c r="M25" s="172">
        <f t="shared" si="11"/>
        <v>60.75</v>
      </c>
      <c r="N25" s="60">
        <f t="shared" si="12"/>
        <v>15.75</v>
      </c>
      <c r="O25" s="66">
        <f t="shared" si="13"/>
        <v>15.75</v>
      </c>
    </row>
    <row r="26" spans="1:15">
      <c r="A26" s="3" t="s">
        <v>50</v>
      </c>
      <c r="B26" s="58">
        <f t="shared" si="4"/>
        <v>3.5</v>
      </c>
      <c r="C26" s="58">
        <f t="shared" si="4"/>
        <v>0.5</v>
      </c>
      <c r="D26" s="59">
        <f t="shared" si="7"/>
        <v>15.75</v>
      </c>
      <c r="E26" s="59">
        <f t="shared" si="8"/>
        <v>2.25</v>
      </c>
      <c r="F26" s="203">
        <f t="shared" si="5"/>
        <v>2</v>
      </c>
      <c r="G26" s="115">
        <f t="shared" si="5"/>
        <v>2</v>
      </c>
      <c r="H26" s="115">
        <f t="shared" si="6"/>
        <v>6</v>
      </c>
      <c r="I26" s="58">
        <f t="shared" si="9"/>
        <v>45</v>
      </c>
      <c r="J26" s="58">
        <f t="shared" si="10"/>
        <v>45</v>
      </c>
      <c r="K26" s="170">
        <v>3</v>
      </c>
      <c r="L26" s="171">
        <v>6</v>
      </c>
      <c r="M26" s="172">
        <f t="shared" si="11"/>
        <v>60.75</v>
      </c>
      <c r="N26" s="60">
        <f t="shared" si="12"/>
        <v>15.75</v>
      </c>
      <c r="O26" s="66">
        <f t="shared" si="13"/>
        <v>15.75</v>
      </c>
    </row>
    <row r="27" spans="1:15">
      <c r="A27" s="3" t="s">
        <v>51</v>
      </c>
      <c r="B27" s="58">
        <f t="shared" si="4"/>
        <v>3</v>
      </c>
      <c r="C27" s="58">
        <f t="shared" si="4"/>
        <v>1</v>
      </c>
      <c r="D27" s="59">
        <f t="shared" si="7"/>
        <v>13.5</v>
      </c>
      <c r="E27" s="59">
        <f t="shared" si="8"/>
        <v>4.5</v>
      </c>
      <c r="F27" s="203">
        <f t="shared" si="5"/>
        <v>2</v>
      </c>
      <c r="G27" s="115">
        <f t="shared" si="5"/>
        <v>2</v>
      </c>
      <c r="H27" s="115">
        <f t="shared" si="6"/>
        <v>6</v>
      </c>
      <c r="I27" s="58">
        <f t="shared" si="9"/>
        <v>54</v>
      </c>
      <c r="J27" s="58">
        <f t="shared" si="10"/>
        <v>54</v>
      </c>
      <c r="K27" s="170">
        <v>2</v>
      </c>
      <c r="L27" s="171">
        <v>6</v>
      </c>
      <c r="M27" s="172">
        <f t="shared" si="11"/>
        <v>54</v>
      </c>
      <c r="N27" s="60">
        <f t="shared" si="12"/>
        <v>0</v>
      </c>
      <c r="O27" s="66">
        <f t="shared" si="13"/>
        <v>0</v>
      </c>
    </row>
    <row r="28" spans="1:15">
      <c r="A28" s="3" t="s">
        <v>52</v>
      </c>
      <c r="B28" s="58">
        <f t="shared" si="4"/>
        <v>3</v>
      </c>
      <c r="C28" s="58">
        <f t="shared" si="4"/>
        <v>1</v>
      </c>
      <c r="D28" s="59">
        <f t="shared" si="7"/>
        <v>13.5</v>
      </c>
      <c r="E28" s="59">
        <f t="shared" si="8"/>
        <v>4.5</v>
      </c>
      <c r="F28" s="203">
        <f t="shared" si="5"/>
        <v>2</v>
      </c>
      <c r="G28" s="115">
        <f t="shared" si="5"/>
        <v>2</v>
      </c>
      <c r="H28" s="115">
        <f t="shared" si="6"/>
        <v>6</v>
      </c>
      <c r="I28" s="58">
        <f t="shared" si="9"/>
        <v>54</v>
      </c>
      <c r="J28" s="58">
        <f t="shared" si="10"/>
        <v>54</v>
      </c>
      <c r="K28" s="170">
        <v>2</v>
      </c>
      <c r="L28" s="171">
        <v>5</v>
      </c>
      <c r="M28" s="172">
        <f t="shared" si="11"/>
        <v>49.5</v>
      </c>
      <c r="N28" s="60">
        <f t="shared" si="12"/>
        <v>-4.5</v>
      </c>
      <c r="O28" s="66">
        <f t="shared" si="13"/>
        <v>-4.5</v>
      </c>
    </row>
    <row r="29" spans="1:1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64" t="s">
        <v>54</v>
      </c>
      <c r="N29" s="65">
        <f>SUM(N22:N28)</f>
        <v>74.25</v>
      </c>
      <c r="O29" s="118">
        <f>SUM(O22:O28)</f>
        <v>40.5</v>
      </c>
    </row>
  </sheetData>
  <pageMargins left="0.31496062992125984" right="0.31496062992125984" top="0.74803149606299213" bottom="0.74803149606299213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workbookViewId="0">
      <selection activeCell="C18" sqref="C18"/>
    </sheetView>
  </sheetViews>
  <sheetFormatPr baseColWidth="10" defaultColWidth="11.42578125" defaultRowHeight="15"/>
  <cols>
    <col min="1" max="20" width="9.7109375" customWidth="1"/>
  </cols>
  <sheetData>
    <row r="1" spans="1:16" ht="20.25">
      <c r="A1" s="95" t="s">
        <v>56</v>
      </c>
      <c r="B1" s="79"/>
      <c r="C1" s="95" t="s">
        <v>86</v>
      </c>
      <c r="D1" s="79"/>
      <c r="E1" s="80" t="s">
        <v>10</v>
      </c>
      <c r="F1" s="80" t="s">
        <v>11</v>
      </c>
      <c r="G1" s="80" t="s">
        <v>12</v>
      </c>
      <c r="H1" s="80" t="s">
        <v>13</v>
      </c>
      <c r="I1" s="80" t="s">
        <v>14</v>
      </c>
      <c r="J1" s="81" t="s">
        <v>16</v>
      </c>
      <c r="K1" s="82" t="s">
        <v>17</v>
      </c>
      <c r="L1" s="81" t="s">
        <v>20</v>
      </c>
      <c r="M1" s="9"/>
      <c r="N1" s="9"/>
      <c r="O1" s="9"/>
      <c r="P1" s="9"/>
    </row>
    <row r="2" spans="1:16" ht="16.5">
      <c r="A2" s="63"/>
      <c r="B2" s="83" t="s">
        <v>106</v>
      </c>
      <c r="C2" s="83" t="s">
        <v>107</v>
      </c>
      <c r="D2" s="84" t="s">
        <v>108</v>
      </c>
      <c r="E2" s="85" t="s">
        <v>53</v>
      </c>
      <c r="F2" s="85" t="s">
        <v>53</v>
      </c>
      <c r="G2" s="85" t="s">
        <v>53</v>
      </c>
      <c r="H2" s="85" t="s">
        <v>53</v>
      </c>
      <c r="I2" s="86" t="s">
        <v>44</v>
      </c>
      <c r="J2" s="87" t="s">
        <v>18</v>
      </c>
      <c r="K2" s="88" t="s">
        <v>19</v>
      </c>
      <c r="L2" s="87" t="s">
        <v>15</v>
      </c>
      <c r="M2" s="9"/>
      <c r="N2" s="9"/>
      <c r="O2" s="9"/>
      <c r="P2" s="9"/>
    </row>
    <row r="3" spans="1:16">
      <c r="A3" s="48" t="s">
        <v>46</v>
      </c>
      <c r="B3" s="4">
        <v>3.5</v>
      </c>
      <c r="C3" s="4">
        <v>0.5</v>
      </c>
      <c r="D3" s="39">
        <v>20</v>
      </c>
      <c r="E3" s="29">
        <v>81</v>
      </c>
      <c r="F3" s="29">
        <v>55</v>
      </c>
      <c r="G3" s="29">
        <v>60</v>
      </c>
      <c r="H3" s="143">
        <v>67</v>
      </c>
      <c r="I3" s="28">
        <f>I12</f>
        <v>80</v>
      </c>
      <c r="J3" s="56">
        <f>I3/80</f>
        <v>1</v>
      </c>
      <c r="K3" s="57">
        <f>I3/60</f>
        <v>1.3333333333333333</v>
      </c>
      <c r="L3" s="56">
        <f>I3/D3</f>
        <v>4</v>
      </c>
      <c r="M3" s="9"/>
      <c r="N3" s="9"/>
      <c r="O3" s="9"/>
      <c r="P3" s="9"/>
    </row>
    <row r="4" spans="1:16">
      <c r="A4" s="48" t="s">
        <v>47</v>
      </c>
      <c r="B4" s="4">
        <v>2</v>
      </c>
      <c r="C4" s="4">
        <v>2</v>
      </c>
      <c r="D4" s="39">
        <v>20</v>
      </c>
      <c r="E4" s="29">
        <v>50</v>
      </c>
      <c r="F4" s="29">
        <v>69</v>
      </c>
      <c r="G4" s="29">
        <v>64</v>
      </c>
      <c r="H4" s="143">
        <v>93</v>
      </c>
      <c r="I4" s="28">
        <f t="shared" ref="I4:I9" si="0">I13</f>
        <v>100</v>
      </c>
      <c r="J4" s="56">
        <f t="shared" ref="J4:J9" si="1">I4/80</f>
        <v>1.25</v>
      </c>
      <c r="K4" s="57">
        <f t="shared" ref="K4:K9" si="2">I4/60</f>
        <v>1.6666666666666667</v>
      </c>
      <c r="L4" s="56">
        <f t="shared" ref="L4:L9" si="3">I4/D4</f>
        <v>5</v>
      </c>
      <c r="M4" s="9"/>
      <c r="N4" s="9"/>
      <c r="O4" s="9"/>
      <c r="P4" s="9"/>
    </row>
    <row r="5" spans="1:16">
      <c r="A5" s="48" t="s">
        <v>48</v>
      </c>
      <c r="B5" s="4">
        <v>2</v>
      </c>
      <c r="C5" s="4">
        <v>2</v>
      </c>
      <c r="D5" s="39">
        <v>15</v>
      </c>
      <c r="E5" s="31">
        <v>124</v>
      </c>
      <c r="F5" s="29">
        <v>93</v>
      </c>
      <c r="G5" s="29">
        <v>90</v>
      </c>
      <c r="H5" s="143">
        <v>90</v>
      </c>
      <c r="I5" s="28">
        <f t="shared" si="0"/>
        <v>90</v>
      </c>
      <c r="J5" s="56">
        <f t="shared" si="1"/>
        <v>1.125</v>
      </c>
      <c r="K5" s="57">
        <f t="shared" si="2"/>
        <v>1.5</v>
      </c>
      <c r="L5" s="56">
        <f t="shared" si="3"/>
        <v>6</v>
      </c>
      <c r="M5" s="9"/>
      <c r="N5" s="9"/>
      <c r="O5" s="9"/>
      <c r="P5" s="9"/>
    </row>
    <row r="6" spans="1:16">
      <c r="A6" s="48" t="s">
        <v>49</v>
      </c>
      <c r="B6" s="4">
        <v>3.5</v>
      </c>
      <c r="C6" s="4">
        <v>0.5</v>
      </c>
      <c r="D6" s="39">
        <v>20</v>
      </c>
      <c r="E6" s="144">
        <v>68</v>
      </c>
      <c r="F6" s="144">
        <v>55</v>
      </c>
      <c r="G6" s="144">
        <v>64</v>
      </c>
      <c r="H6" s="195">
        <v>70</v>
      </c>
      <c r="I6" s="186">
        <f t="shared" si="0"/>
        <v>80</v>
      </c>
      <c r="J6" s="56">
        <f t="shared" si="1"/>
        <v>1</v>
      </c>
      <c r="K6" s="57">
        <f t="shared" si="2"/>
        <v>1.3333333333333333</v>
      </c>
      <c r="L6" s="56">
        <f t="shared" si="3"/>
        <v>4</v>
      </c>
      <c r="M6" s="9"/>
      <c r="N6" s="9"/>
      <c r="O6" s="9"/>
      <c r="P6" s="9"/>
    </row>
    <row r="7" spans="1:16">
      <c r="A7" s="48" t="s">
        <v>50</v>
      </c>
      <c r="B7" s="4">
        <v>3.5</v>
      </c>
      <c r="C7" s="4">
        <v>0.5</v>
      </c>
      <c r="D7" s="39">
        <v>20</v>
      </c>
      <c r="E7" s="144">
        <v>46</v>
      </c>
      <c r="F7" s="144">
        <v>45</v>
      </c>
      <c r="G7" s="144">
        <v>50</v>
      </c>
      <c r="H7" s="195">
        <v>35</v>
      </c>
      <c r="I7" s="186">
        <f t="shared" si="0"/>
        <v>60</v>
      </c>
      <c r="J7" s="56">
        <f t="shared" si="1"/>
        <v>0.75</v>
      </c>
      <c r="K7" s="57">
        <f t="shared" si="2"/>
        <v>1</v>
      </c>
      <c r="L7" s="56">
        <f t="shared" si="3"/>
        <v>3</v>
      </c>
      <c r="M7" s="9"/>
      <c r="N7" s="9"/>
      <c r="O7" s="9"/>
      <c r="P7" s="9"/>
    </row>
    <row r="8" spans="1:16">
      <c r="A8" s="48" t="s">
        <v>51</v>
      </c>
      <c r="B8" s="4">
        <v>3</v>
      </c>
      <c r="C8" s="4">
        <v>1</v>
      </c>
      <c r="D8" s="39">
        <v>15</v>
      </c>
      <c r="E8" s="145">
        <v>32</v>
      </c>
      <c r="F8" s="145">
        <v>25</v>
      </c>
      <c r="G8" s="145">
        <v>24</v>
      </c>
      <c r="H8" s="145">
        <v>22</v>
      </c>
      <c r="I8" s="185">
        <f t="shared" si="0"/>
        <v>30</v>
      </c>
      <c r="J8" s="56">
        <f t="shared" si="1"/>
        <v>0.375</v>
      </c>
      <c r="K8" s="57">
        <f t="shared" si="2"/>
        <v>0.5</v>
      </c>
      <c r="L8" s="56">
        <f t="shared" si="3"/>
        <v>2</v>
      </c>
      <c r="M8" s="9"/>
      <c r="N8" s="9"/>
      <c r="O8" s="9"/>
      <c r="P8" s="9"/>
    </row>
    <row r="9" spans="1:16">
      <c r="A9" s="48" t="s">
        <v>52</v>
      </c>
      <c r="B9" s="4">
        <v>3</v>
      </c>
      <c r="C9" s="4">
        <v>1</v>
      </c>
      <c r="D9" s="39">
        <v>20</v>
      </c>
      <c r="E9" s="145">
        <v>0</v>
      </c>
      <c r="F9" s="145">
        <v>0</v>
      </c>
      <c r="G9" s="145">
        <v>0</v>
      </c>
      <c r="H9" s="145">
        <v>0</v>
      </c>
      <c r="I9" s="185">
        <f t="shared" si="0"/>
        <v>0</v>
      </c>
      <c r="J9" s="56">
        <f t="shared" si="1"/>
        <v>0</v>
      </c>
      <c r="K9" s="57">
        <f t="shared" si="2"/>
        <v>0</v>
      </c>
      <c r="L9" s="56">
        <f t="shared" si="3"/>
        <v>0</v>
      </c>
      <c r="M9" s="9"/>
      <c r="N9" s="9"/>
      <c r="O9" s="9"/>
      <c r="P9" s="9"/>
    </row>
    <row r="10" spans="1:16" ht="16.5">
      <c r="E10" s="80"/>
      <c r="F10" s="80"/>
      <c r="G10" s="80"/>
      <c r="H10" s="80"/>
      <c r="I10" s="80"/>
      <c r="J10" s="80"/>
      <c r="K10" s="9"/>
      <c r="L10" s="9"/>
      <c r="M10" s="9"/>
      <c r="N10" s="9"/>
      <c r="O10" s="9"/>
      <c r="P10" s="9"/>
    </row>
    <row r="11" spans="1:16" ht="16.5">
      <c r="E11" s="92" t="s">
        <v>3</v>
      </c>
      <c r="F11" s="92" t="s">
        <v>3</v>
      </c>
      <c r="G11" s="92" t="s">
        <v>3</v>
      </c>
      <c r="H11" s="92" t="s">
        <v>3</v>
      </c>
      <c r="I11" s="92" t="s">
        <v>44</v>
      </c>
      <c r="J11" s="80"/>
      <c r="K11" s="9"/>
      <c r="L11" s="9"/>
      <c r="M11" s="9"/>
      <c r="N11" s="9"/>
      <c r="O11" s="9"/>
      <c r="P11" s="9"/>
    </row>
    <row r="12" spans="1:16">
      <c r="E12" s="164">
        <v>100</v>
      </c>
      <c r="F12" s="38">
        <v>100</v>
      </c>
      <c r="G12" s="38">
        <v>100</v>
      </c>
      <c r="H12" s="38">
        <v>80</v>
      </c>
      <c r="I12" s="38">
        <v>80</v>
      </c>
      <c r="J12" s="48" t="s">
        <v>46</v>
      </c>
      <c r="K12" s="9"/>
      <c r="L12" s="9"/>
      <c r="M12" s="9"/>
      <c r="N12" s="9"/>
      <c r="O12" s="9"/>
      <c r="P12" s="9"/>
    </row>
    <row r="13" spans="1:16">
      <c r="E13" s="164">
        <v>80</v>
      </c>
      <c r="F13" s="38">
        <v>80</v>
      </c>
      <c r="G13" s="38">
        <v>80</v>
      </c>
      <c r="H13" s="38">
        <v>80</v>
      </c>
      <c r="I13" s="38">
        <v>100</v>
      </c>
      <c r="J13" s="48" t="s">
        <v>47</v>
      </c>
      <c r="K13" s="9"/>
      <c r="L13" s="9"/>
      <c r="M13" s="9"/>
      <c r="N13" s="9"/>
      <c r="O13" s="9"/>
      <c r="P13" s="9"/>
    </row>
    <row r="14" spans="1:16">
      <c r="E14" s="164">
        <v>120</v>
      </c>
      <c r="F14" s="38">
        <v>120</v>
      </c>
      <c r="G14" s="38">
        <v>120</v>
      </c>
      <c r="H14" s="38">
        <v>105</v>
      </c>
      <c r="I14" s="38">
        <v>90</v>
      </c>
      <c r="J14" s="48" t="s">
        <v>48</v>
      </c>
      <c r="K14" s="9"/>
      <c r="L14" s="9"/>
      <c r="M14" s="9"/>
      <c r="N14" s="9"/>
      <c r="O14" s="9"/>
      <c r="P14" s="9"/>
    </row>
    <row r="15" spans="1:16">
      <c r="E15" s="164">
        <v>80</v>
      </c>
      <c r="F15" s="38">
        <v>80</v>
      </c>
      <c r="G15" s="38">
        <v>80</v>
      </c>
      <c r="H15" s="38">
        <v>80</v>
      </c>
      <c r="I15" s="38">
        <v>80</v>
      </c>
      <c r="J15" s="48" t="s">
        <v>49</v>
      </c>
      <c r="K15" s="9"/>
      <c r="L15" s="9"/>
      <c r="M15" s="9"/>
      <c r="N15" s="9"/>
      <c r="O15" s="9"/>
      <c r="P15" s="9"/>
    </row>
    <row r="16" spans="1:16">
      <c r="E16" s="164">
        <v>60</v>
      </c>
      <c r="F16" s="38">
        <v>60</v>
      </c>
      <c r="G16" s="38">
        <v>60</v>
      </c>
      <c r="H16" s="38">
        <v>60</v>
      </c>
      <c r="I16" s="38">
        <v>60</v>
      </c>
      <c r="J16" s="48" t="s">
        <v>50</v>
      </c>
      <c r="K16" s="9"/>
      <c r="L16" s="9"/>
      <c r="M16" s="9"/>
      <c r="N16" s="9"/>
      <c r="O16" s="9"/>
      <c r="P16" s="9"/>
    </row>
    <row r="17" spans="1:16">
      <c r="E17" s="164">
        <v>40</v>
      </c>
      <c r="F17" s="38">
        <v>40</v>
      </c>
      <c r="G17" s="38">
        <v>40</v>
      </c>
      <c r="H17" s="38">
        <v>30</v>
      </c>
      <c r="I17" s="38">
        <v>30</v>
      </c>
      <c r="J17" s="48" t="s">
        <v>51</v>
      </c>
      <c r="K17" s="9"/>
      <c r="L17" s="9"/>
      <c r="M17" s="9"/>
      <c r="N17" s="9"/>
      <c r="O17" s="9"/>
      <c r="P17" s="9"/>
    </row>
    <row r="18" spans="1:16">
      <c r="E18" s="164">
        <v>0</v>
      </c>
      <c r="F18" s="38">
        <v>0</v>
      </c>
      <c r="G18" s="38">
        <v>0</v>
      </c>
      <c r="H18" s="38">
        <v>0</v>
      </c>
      <c r="I18" s="38">
        <v>0</v>
      </c>
      <c r="J18" s="48" t="s">
        <v>52</v>
      </c>
      <c r="K18" s="9"/>
      <c r="L18" s="9"/>
      <c r="M18" s="9"/>
      <c r="N18" s="9"/>
      <c r="O18" s="9"/>
      <c r="P18" s="9"/>
    </row>
    <row r="19" spans="1:16"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6.5">
      <c r="A20" s="67"/>
      <c r="B20" s="68" t="s">
        <v>35</v>
      </c>
      <c r="C20" s="68" t="s">
        <v>35</v>
      </c>
      <c r="D20" s="68" t="s">
        <v>21</v>
      </c>
      <c r="E20" s="69" t="s">
        <v>21</v>
      </c>
      <c r="F20" s="69"/>
      <c r="G20" s="111"/>
      <c r="H20" s="112"/>
      <c r="I20" s="68" t="s">
        <v>26</v>
      </c>
      <c r="J20" s="70" t="s">
        <v>28</v>
      </c>
      <c r="K20" s="166"/>
      <c r="L20" s="166"/>
      <c r="M20" s="166" t="s">
        <v>29</v>
      </c>
      <c r="N20" s="71" t="s">
        <v>32</v>
      </c>
      <c r="O20" s="70" t="s">
        <v>33</v>
      </c>
    </row>
    <row r="21" spans="1:16" ht="16.5">
      <c r="A21" s="72"/>
      <c r="B21" s="73" t="s">
        <v>0</v>
      </c>
      <c r="C21" s="73" t="s">
        <v>1</v>
      </c>
      <c r="D21" s="74" t="s">
        <v>22</v>
      </c>
      <c r="E21" s="75" t="s">
        <v>2</v>
      </c>
      <c r="F21" s="75" t="s">
        <v>23</v>
      </c>
      <c r="G21" s="113" t="s">
        <v>24</v>
      </c>
      <c r="H21" s="114" t="s">
        <v>25</v>
      </c>
      <c r="I21" s="74" t="s">
        <v>27</v>
      </c>
      <c r="J21" s="76" t="s">
        <v>27</v>
      </c>
      <c r="K21" s="167" t="s">
        <v>30</v>
      </c>
      <c r="L21" s="167" t="s">
        <v>31</v>
      </c>
      <c r="M21" s="167" t="s">
        <v>27</v>
      </c>
      <c r="N21" s="77"/>
      <c r="O21" s="78"/>
    </row>
    <row r="22" spans="1:16">
      <c r="A22" s="3" t="s">
        <v>46</v>
      </c>
      <c r="B22" s="22">
        <f t="shared" ref="B22:C28" si="4">B3</f>
        <v>3.5</v>
      </c>
      <c r="C22" s="58">
        <f t="shared" si="4"/>
        <v>0.5</v>
      </c>
      <c r="D22" s="59">
        <f>B22*4.5</f>
        <v>15.75</v>
      </c>
      <c r="E22" s="59">
        <f>C22*4.5</f>
        <v>2.25</v>
      </c>
      <c r="F22" s="203">
        <f t="shared" ref="F22:G28" si="5">ROUNDUP(J3,0)</f>
        <v>1</v>
      </c>
      <c r="G22" s="115">
        <f t="shared" si="5"/>
        <v>2</v>
      </c>
      <c r="H22" s="115">
        <f t="shared" ref="H22:H28" si="6">L3</f>
        <v>4</v>
      </c>
      <c r="I22" s="58">
        <f>D22*F22+E22*H22</f>
        <v>24.75</v>
      </c>
      <c r="J22" s="58">
        <f>D22*G22+E22*H22</f>
        <v>40.5</v>
      </c>
      <c r="K22" s="173">
        <v>2</v>
      </c>
      <c r="L22" s="173">
        <v>4</v>
      </c>
      <c r="M22" s="172">
        <f>D22*K22+E22*L22</f>
        <v>40.5</v>
      </c>
      <c r="N22" s="60">
        <f>M22-I22</f>
        <v>15.75</v>
      </c>
      <c r="O22" s="61">
        <f>M22-J22</f>
        <v>0</v>
      </c>
    </row>
    <row r="23" spans="1:16">
      <c r="A23" s="3" t="s">
        <v>47</v>
      </c>
      <c r="B23" s="22">
        <f t="shared" si="4"/>
        <v>2</v>
      </c>
      <c r="C23" s="58">
        <f t="shared" si="4"/>
        <v>2</v>
      </c>
      <c r="D23" s="59">
        <f t="shared" ref="D23:E28" si="7">B23*4.5</f>
        <v>9</v>
      </c>
      <c r="E23" s="59">
        <f t="shared" si="7"/>
        <v>9</v>
      </c>
      <c r="F23" s="203">
        <f t="shared" si="5"/>
        <v>2</v>
      </c>
      <c r="G23" s="115">
        <f t="shared" si="5"/>
        <v>2</v>
      </c>
      <c r="H23" s="115">
        <f t="shared" si="6"/>
        <v>5</v>
      </c>
      <c r="I23" s="58">
        <f t="shared" ref="I23:I28" si="8">D23*F23+E23*H23</f>
        <v>63</v>
      </c>
      <c r="J23" s="58">
        <f t="shared" ref="J23:J28" si="9">D23*G23+E23*H23</f>
        <v>63</v>
      </c>
      <c r="K23" s="173">
        <v>2</v>
      </c>
      <c r="L23" s="173">
        <v>4</v>
      </c>
      <c r="M23" s="172">
        <f t="shared" ref="M23:M28" si="10">D23*K23+E23*L23</f>
        <v>54</v>
      </c>
      <c r="N23" s="60">
        <f t="shared" ref="N23:N28" si="11">M23-I23</f>
        <v>-9</v>
      </c>
      <c r="O23" s="61">
        <f t="shared" ref="O23:O28" si="12">M23-J23</f>
        <v>-9</v>
      </c>
    </row>
    <row r="24" spans="1:16">
      <c r="A24" s="3" t="s">
        <v>48</v>
      </c>
      <c r="B24" s="22">
        <f t="shared" si="4"/>
        <v>2</v>
      </c>
      <c r="C24" s="58">
        <f t="shared" si="4"/>
        <v>2</v>
      </c>
      <c r="D24" s="59">
        <f t="shared" si="7"/>
        <v>9</v>
      </c>
      <c r="E24" s="59">
        <f t="shared" si="7"/>
        <v>9</v>
      </c>
      <c r="F24" s="203">
        <f t="shared" si="5"/>
        <v>2</v>
      </c>
      <c r="G24" s="115">
        <f t="shared" si="5"/>
        <v>2</v>
      </c>
      <c r="H24" s="115">
        <f t="shared" si="6"/>
        <v>6</v>
      </c>
      <c r="I24" s="58">
        <f t="shared" si="8"/>
        <v>72</v>
      </c>
      <c r="J24" s="58">
        <f t="shared" si="9"/>
        <v>72</v>
      </c>
      <c r="K24" s="173">
        <v>2</v>
      </c>
      <c r="L24" s="173">
        <v>7</v>
      </c>
      <c r="M24" s="172">
        <f t="shared" si="10"/>
        <v>81</v>
      </c>
      <c r="N24" s="60">
        <f t="shared" si="11"/>
        <v>9</v>
      </c>
      <c r="O24" s="61">
        <f t="shared" si="12"/>
        <v>9</v>
      </c>
    </row>
    <row r="25" spans="1:16">
      <c r="A25" s="3" t="s">
        <v>49</v>
      </c>
      <c r="B25" s="22">
        <f t="shared" si="4"/>
        <v>3.5</v>
      </c>
      <c r="C25" s="58">
        <f t="shared" si="4"/>
        <v>0.5</v>
      </c>
      <c r="D25" s="59">
        <f t="shared" si="7"/>
        <v>15.75</v>
      </c>
      <c r="E25" s="59">
        <f t="shared" si="7"/>
        <v>2.25</v>
      </c>
      <c r="F25" s="203">
        <f t="shared" si="5"/>
        <v>1</v>
      </c>
      <c r="G25" s="115">
        <f t="shared" si="5"/>
        <v>2</v>
      </c>
      <c r="H25" s="115">
        <f t="shared" si="6"/>
        <v>4</v>
      </c>
      <c r="I25" s="58">
        <f t="shared" si="8"/>
        <v>24.75</v>
      </c>
      <c r="J25" s="58">
        <f t="shared" si="9"/>
        <v>40.5</v>
      </c>
      <c r="K25" s="173">
        <v>2</v>
      </c>
      <c r="L25" s="173">
        <v>4</v>
      </c>
      <c r="M25" s="172">
        <f t="shared" si="10"/>
        <v>40.5</v>
      </c>
      <c r="N25" s="60">
        <f t="shared" si="11"/>
        <v>15.75</v>
      </c>
      <c r="O25" s="61">
        <f t="shared" si="12"/>
        <v>0</v>
      </c>
    </row>
    <row r="26" spans="1:16">
      <c r="A26" s="3" t="s">
        <v>50</v>
      </c>
      <c r="B26" s="22">
        <f t="shared" si="4"/>
        <v>3.5</v>
      </c>
      <c r="C26" s="58">
        <f t="shared" si="4"/>
        <v>0.5</v>
      </c>
      <c r="D26" s="59">
        <f t="shared" si="7"/>
        <v>15.75</v>
      </c>
      <c r="E26" s="59">
        <f t="shared" si="7"/>
        <v>2.25</v>
      </c>
      <c r="F26" s="203">
        <f t="shared" si="5"/>
        <v>1</v>
      </c>
      <c r="G26" s="115">
        <f t="shared" si="5"/>
        <v>1</v>
      </c>
      <c r="H26" s="115">
        <f t="shared" si="6"/>
        <v>3</v>
      </c>
      <c r="I26" s="58">
        <f t="shared" si="8"/>
        <v>22.5</v>
      </c>
      <c r="J26" s="58">
        <f t="shared" si="9"/>
        <v>22.5</v>
      </c>
      <c r="K26" s="173">
        <v>1</v>
      </c>
      <c r="L26" s="173">
        <v>3</v>
      </c>
      <c r="M26" s="172">
        <f t="shared" si="10"/>
        <v>22.5</v>
      </c>
      <c r="N26" s="60">
        <f t="shared" si="11"/>
        <v>0</v>
      </c>
      <c r="O26" s="61">
        <f t="shared" si="12"/>
        <v>0</v>
      </c>
    </row>
    <row r="27" spans="1:16">
      <c r="A27" s="3" t="s">
        <v>51</v>
      </c>
      <c r="B27" s="22">
        <f t="shared" si="4"/>
        <v>3</v>
      </c>
      <c r="C27" s="58">
        <f t="shared" si="4"/>
        <v>1</v>
      </c>
      <c r="D27" s="59">
        <f t="shared" si="7"/>
        <v>13.5</v>
      </c>
      <c r="E27" s="59">
        <f t="shared" si="7"/>
        <v>4.5</v>
      </c>
      <c r="F27" s="203">
        <f t="shared" si="5"/>
        <v>1</v>
      </c>
      <c r="G27" s="115">
        <f t="shared" si="5"/>
        <v>1</v>
      </c>
      <c r="H27" s="115">
        <f t="shared" si="6"/>
        <v>2</v>
      </c>
      <c r="I27" s="58">
        <f t="shared" si="8"/>
        <v>22.5</v>
      </c>
      <c r="J27" s="58">
        <f t="shared" si="9"/>
        <v>22.5</v>
      </c>
      <c r="K27" s="173">
        <v>1</v>
      </c>
      <c r="L27" s="173">
        <v>2</v>
      </c>
      <c r="M27" s="172">
        <f t="shared" si="10"/>
        <v>22.5</v>
      </c>
      <c r="N27" s="60">
        <f t="shared" si="11"/>
        <v>0</v>
      </c>
      <c r="O27" s="61">
        <f t="shared" si="12"/>
        <v>0</v>
      </c>
    </row>
    <row r="28" spans="1:16">
      <c r="A28" s="3" t="s">
        <v>52</v>
      </c>
      <c r="B28" s="22">
        <f t="shared" si="4"/>
        <v>3</v>
      </c>
      <c r="C28" s="58">
        <f t="shared" si="4"/>
        <v>1</v>
      </c>
      <c r="D28" s="59">
        <f t="shared" si="7"/>
        <v>13.5</v>
      </c>
      <c r="E28" s="59">
        <f t="shared" si="7"/>
        <v>4.5</v>
      </c>
      <c r="F28" s="203">
        <f t="shared" si="5"/>
        <v>0</v>
      </c>
      <c r="G28" s="115">
        <f t="shared" si="5"/>
        <v>0</v>
      </c>
      <c r="H28" s="115">
        <f t="shared" si="6"/>
        <v>0</v>
      </c>
      <c r="I28" s="58">
        <f t="shared" si="8"/>
        <v>0</v>
      </c>
      <c r="J28" s="58">
        <f t="shared" si="9"/>
        <v>0</v>
      </c>
      <c r="K28" s="173">
        <v>0</v>
      </c>
      <c r="L28" s="173">
        <v>0</v>
      </c>
      <c r="M28" s="172">
        <f t="shared" si="10"/>
        <v>0</v>
      </c>
      <c r="N28" s="60">
        <f t="shared" si="11"/>
        <v>0</v>
      </c>
      <c r="O28" s="61">
        <f t="shared" si="12"/>
        <v>0</v>
      </c>
    </row>
    <row r="29" spans="1:16">
      <c r="A29" s="9"/>
      <c r="B29" s="9"/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64" t="s">
        <v>54</v>
      </c>
      <c r="N29" s="65">
        <f>SUM(N22:N28)</f>
        <v>31.5</v>
      </c>
      <c r="O29" s="118">
        <f>SUM(O22:O28)</f>
        <v>0</v>
      </c>
    </row>
    <row r="30" spans="1:16"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6">
      <c r="C31" s="63"/>
      <c r="D31" s="63"/>
      <c r="E31" s="63"/>
      <c r="F31" s="63"/>
      <c r="G31" s="63"/>
      <c r="H31" s="63"/>
      <c r="I31" s="63"/>
      <c r="J31" s="63"/>
      <c r="K31" s="63" t="s">
        <v>176</v>
      </c>
      <c r="L31" s="63"/>
      <c r="M31" s="63"/>
      <c r="N31" s="21">
        <f>'ND-1 Q1'!N23+'ND-1 Q2'!N23+'ND-2 Q2'!N29+'ND-2 Q1'!N29</f>
        <v>243</v>
      </c>
      <c r="O31" s="116">
        <f>'ND-1 Q1'!O23+'ND-1 Q2'!O23+'ND-2 Q2'!O29+'ND-2 Q1'!O29</f>
        <v>94.5</v>
      </c>
    </row>
  </sheetData>
  <pageMargins left="0.31496062992125984" right="0.31496062992125984" top="0.74803149606299213" bottom="0.74803149606299213" header="0.31496062992125984" footer="0.31496062992125984"/>
  <pageSetup paperSize="9"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>
      <selection activeCell="C18" sqref="C18"/>
    </sheetView>
  </sheetViews>
  <sheetFormatPr baseColWidth="10" defaultColWidth="11.42578125" defaultRowHeight="15"/>
  <cols>
    <col min="1" max="4" width="9.7109375" customWidth="1"/>
    <col min="5" max="16" width="9.7109375" style="9" customWidth="1"/>
    <col min="17" max="19" width="9.7109375" customWidth="1"/>
  </cols>
  <sheetData>
    <row r="1" spans="1:12" ht="20.25">
      <c r="A1" s="95" t="s">
        <v>95</v>
      </c>
      <c r="B1" s="79"/>
      <c r="C1" s="95" t="s">
        <v>86</v>
      </c>
      <c r="D1" s="79"/>
      <c r="E1" s="80" t="s">
        <v>10</v>
      </c>
      <c r="F1" s="80" t="s">
        <v>11</v>
      </c>
      <c r="G1" s="80" t="s">
        <v>12</v>
      </c>
      <c r="H1" s="80" t="s">
        <v>13</v>
      </c>
      <c r="I1" s="86" t="s">
        <v>14</v>
      </c>
      <c r="J1" s="81" t="s">
        <v>16</v>
      </c>
      <c r="K1" s="82" t="s">
        <v>17</v>
      </c>
      <c r="L1" s="81" t="s">
        <v>20</v>
      </c>
    </row>
    <row r="2" spans="1:12" ht="16.5">
      <c r="A2" s="37"/>
      <c r="B2" s="83" t="s">
        <v>106</v>
      </c>
      <c r="C2" s="83" t="s">
        <v>107</v>
      </c>
      <c r="D2" s="84" t="s">
        <v>108</v>
      </c>
      <c r="E2" s="108" t="s">
        <v>9</v>
      </c>
      <c r="F2" s="108" t="s">
        <v>9</v>
      </c>
      <c r="G2" s="108" t="s">
        <v>9</v>
      </c>
      <c r="H2" s="108" t="s">
        <v>9</v>
      </c>
      <c r="I2" s="92" t="s">
        <v>44</v>
      </c>
      <c r="J2" s="87" t="s">
        <v>18</v>
      </c>
      <c r="K2" s="88" t="s">
        <v>19</v>
      </c>
      <c r="L2" s="87" t="s">
        <v>15</v>
      </c>
    </row>
    <row r="3" spans="1:12">
      <c r="A3" s="3" t="s">
        <v>90</v>
      </c>
      <c r="B3" s="4">
        <v>3</v>
      </c>
      <c r="C3" s="4">
        <v>1</v>
      </c>
      <c r="D3" s="138">
        <v>17</v>
      </c>
      <c r="E3" s="143">
        <v>177</v>
      </c>
      <c r="F3" s="143">
        <v>217</v>
      </c>
      <c r="G3" s="143">
        <v>176</v>
      </c>
      <c r="H3" s="143">
        <v>199</v>
      </c>
      <c r="I3" s="28">
        <f>I14</f>
        <v>204</v>
      </c>
      <c r="J3" s="56">
        <f>I3/80</f>
        <v>2.5499999999999998</v>
      </c>
      <c r="K3" s="57">
        <f>I3/60</f>
        <v>3.4</v>
      </c>
      <c r="L3" s="56">
        <f>I3/D3</f>
        <v>12</v>
      </c>
    </row>
    <row r="4" spans="1:12">
      <c r="A4" s="3" t="s">
        <v>97</v>
      </c>
      <c r="B4" s="4">
        <v>3</v>
      </c>
      <c r="C4" s="4">
        <v>1</v>
      </c>
      <c r="D4" s="138">
        <v>12</v>
      </c>
      <c r="E4" s="144">
        <v>105</v>
      </c>
      <c r="F4" s="144">
        <v>95</v>
      </c>
      <c r="G4" s="144">
        <v>82</v>
      </c>
      <c r="H4" s="144">
        <v>89</v>
      </c>
      <c r="I4" s="28">
        <f t="shared" ref="I4:I11" si="0">I15</f>
        <v>96</v>
      </c>
      <c r="J4" s="56">
        <f t="shared" ref="J4:J11" si="1">I4/80</f>
        <v>1.2</v>
      </c>
      <c r="K4" s="57">
        <f t="shared" ref="K4:K11" si="2">I4/60</f>
        <v>1.6</v>
      </c>
      <c r="L4" s="56">
        <f t="shared" ref="L4:L11" si="3">I4/D4</f>
        <v>8</v>
      </c>
    </row>
    <row r="5" spans="1:12">
      <c r="A5" s="3" t="s">
        <v>98</v>
      </c>
      <c r="B5" s="4">
        <v>3.5</v>
      </c>
      <c r="C5" s="4">
        <v>0.5</v>
      </c>
      <c r="D5" s="138">
        <v>15</v>
      </c>
      <c r="E5" s="144">
        <v>128</v>
      </c>
      <c r="F5" s="144">
        <v>141</v>
      </c>
      <c r="G5" s="144">
        <v>107</v>
      </c>
      <c r="H5" s="144">
        <v>115</v>
      </c>
      <c r="I5" s="28">
        <f t="shared" si="0"/>
        <v>120</v>
      </c>
      <c r="J5" s="56">
        <f t="shared" si="1"/>
        <v>1.5</v>
      </c>
      <c r="K5" s="57">
        <f t="shared" si="2"/>
        <v>2</v>
      </c>
      <c r="L5" s="56">
        <f t="shared" si="3"/>
        <v>8</v>
      </c>
    </row>
    <row r="6" spans="1:12">
      <c r="A6" s="3" t="s">
        <v>99</v>
      </c>
      <c r="B6" s="4">
        <v>3.5</v>
      </c>
      <c r="C6" s="4">
        <v>0.5</v>
      </c>
      <c r="D6" s="138">
        <v>15</v>
      </c>
      <c r="E6" s="144">
        <v>112</v>
      </c>
      <c r="F6" s="144">
        <v>129</v>
      </c>
      <c r="G6" s="144">
        <v>105</v>
      </c>
      <c r="H6" s="144">
        <v>129</v>
      </c>
      <c r="I6" s="28">
        <f t="shared" si="0"/>
        <v>135</v>
      </c>
      <c r="J6" s="56">
        <f t="shared" si="1"/>
        <v>1.6875</v>
      </c>
      <c r="K6" s="57">
        <f t="shared" si="2"/>
        <v>2.25</v>
      </c>
      <c r="L6" s="56">
        <f t="shared" si="3"/>
        <v>9</v>
      </c>
    </row>
    <row r="7" spans="1:12">
      <c r="A7" s="139" t="s">
        <v>100</v>
      </c>
      <c r="B7" s="138">
        <v>2</v>
      </c>
      <c r="C7" s="138">
        <v>2</v>
      </c>
      <c r="D7" s="138">
        <v>30</v>
      </c>
      <c r="E7" s="144">
        <v>59</v>
      </c>
      <c r="F7" s="144">
        <v>72</v>
      </c>
      <c r="G7" s="144">
        <v>66</v>
      </c>
      <c r="H7" s="144">
        <v>66</v>
      </c>
      <c r="I7" s="28">
        <f t="shared" si="0"/>
        <v>90</v>
      </c>
      <c r="J7" s="56">
        <f t="shared" si="1"/>
        <v>1.125</v>
      </c>
      <c r="K7" s="57">
        <f t="shared" si="2"/>
        <v>1.5</v>
      </c>
      <c r="L7" s="56">
        <f t="shared" si="3"/>
        <v>3</v>
      </c>
    </row>
    <row r="8" spans="1:12">
      <c r="A8" s="140" t="s">
        <v>101</v>
      </c>
      <c r="B8" s="4">
        <v>3</v>
      </c>
      <c r="C8" s="4">
        <v>1</v>
      </c>
      <c r="D8" s="138">
        <v>15</v>
      </c>
      <c r="E8" s="145">
        <v>86</v>
      </c>
      <c r="F8" s="145">
        <v>138</v>
      </c>
      <c r="G8" s="145">
        <v>97</v>
      </c>
      <c r="H8" s="145">
        <v>96</v>
      </c>
      <c r="I8" s="28">
        <f t="shared" si="0"/>
        <v>105</v>
      </c>
      <c r="J8" s="56">
        <f t="shared" ref="J8:J9" si="4">I8/80</f>
        <v>1.3125</v>
      </c>
      <c r="K8" s="57">
        <f t="shared" ref="K8:K9" si="5">I8/60</f>
        <v>1.75</v>
      </c>
      <c r="L8" s="56">
        <f t="shared" ref="L8:L9" si="6">I8/D8</f>
        <v>7</v>
      </c>
    </row>
    <row r="9" spans="1:12">
      <c r="A9" s="140" t="s">
        <v>102</v>
      </c>
      <c r="B9" s="4">
        <v>2</v>
      </c>
      <c r="C9" s="4">
        <v>2</v>
      </c>
      <c r="D9" s="123">
        <v>20</v>
      </c>
      <c r="E9" s="145">
        <v>89</v>
      </c>
      <c r="F9" s="145">
        <v>105</v>
      </c>
      <c r="G9" s="145">
        <v>87</v>
      </c>
      <c r="H9" s="145">
        <v>93</v>
      </c>
      <c r="I9" s="28">
        <f t="shared" si="0"/>
        <v>100</v>
      </c>
      <c r="J9" s="56">
        <f t="shared" si="4"/>
        <v>1.25</v>
      </c>
      <c r="K9" s="57">
        <f t="shared" si="5"/>
        <v>1.6666666666666667</v>
      </c>
      <c r="L9" s="56">
        <f t="shared" si="6"/>
        <v>5</v>
      </c>
    </row>
    <row r="10" spans="1:12">
      <c r="A10" s="140" t="s">
        <v>103</v>
      </c>
      <c r="B10" s="4">
        <v>2</v>
      </c>
      <c r="C10" s="4">
        <v>2</v>
      </c>
      <c r="D10" s="123">
        <v>20</v>
      </c>
      <c r="E10" s="145">
        <v>80</v>
      </c>
      <c r="F10" s="145">
        <v>99</v>
      </c>
      <c r="G10" s="145">
        <v>81</v>
      </c>
      <c r="H10" s="145">
        <v>92</v>
      </c>
      <c r="I10" s="28">
        <f t="shared" si="0"/>
        <v>100</v>
      </c>
      <c r="J10" s="56">
        <f t="shared" si="1"/>
        <v>1.25</v>
      </c>
      <c r="K10" s="57">
        <f t="shared" si="2"/>
        <v>1.6666666666666667</v>
      </c>
      <c r="L10" s="56">
        <f t="shared" si="3"/>
        <v>5</v>
      </c>
    </row>
    <row r="11" spans="1:12">
      <c r="A11" s="3" t="s">
        <v>104</v>
      </c>
      <c r="B11" s="141">
        <v>2</v>
      </c>
      <c r="C11" s="141">
        <v>2</v>
      </c>
      <c r="D11" s="138">
        <v>12</v>
      </c>
      <c r="E11" s="145">
        <v>101</v>
      </c>
      <c r="F11" s="145">
        <v>119</v>
      </c>
      <c r="G11" s="145">
        <v>76</v>
      </c>
      <c r="H11" s="145">
        <v>93</v>
      </c>
      <c r="I11" s="28">
        <f t="shared" si="0"/>
        <v>96</v>
      </c>
      <c r="J11" s="56">
        <f t="shared" si="1"/>
        <v>1.2</v>
      </c>
      <c r="K11" s="57">
        <f t="shared" si="2"/>
        <v>1.6</v>
      </c>
      <c r="L11" s="56">
        <f t="shared" si="3"/>
        <v>8</v>
      </c>
    </row>
    <row r="13" spans="1:12" ht="16.5">
      <c r="D13" t="s">
        <v>105</v>
      </c>
      <c r="E13" s="92" t="s">
        <v>3</v>
      </c>
      <c r="F13" s="92" t="s">
        <v>3</v>
      </c>
      <c r="G13" s="92" t="s">
        <v>3</v>
      </c>
      <c r="H13" s="92" t="s">
        <v>3</v>
      </c>
      <c r="I13" s="92" t="s">
        <v>44</v>
      </c>
      <c r="J13" s="80"/>
    </row>
    <row r="14" spans="1:12">
      <c r="C14" s="8">
        <f>H3/D3</f>
        <v>11.705882352941176</v>
      </c>
      <c r="D14" s="148">
        <v>12</v>
      </c>
      <c r="E14" s="250">
        <v>280</v>
      </c>
      <c r="F14" s="247">
        <v>220</v>
      </c>
      <c r="G14" s="247">
        <v>221</v>
      </c>
      <c r="H14" s="247">
        <v>204</v>
      </c>
      <c r="I14" s="247">
        <f>D3*D14</f>
        <v>204</v>
      </c>
      <c r="J14" s="139" t="s">
        <v>90</v>
      </c>
    </row>
    <row r="15" spans="1:12">
      <c r="C15" s="8">
        <f t="shared" ref="C15:C22" si="7">H4/D4</f>
        <v>7.416666666666667</v>
      </c>
      <c r="D15" s="148">
        <v>8</v>
      </c>
      <c r="E15" s="251">
        <v>144</v>
      </c>
      <c r="F15" s="186">
        <v>120</v>
      </c>
      <c r="G15" s="186">
        <v>120</v>
      </c>
      <c r="H15" s="186">
        <v>108</v>
      </c>
      <c r="I15" s="186">
        <f t="shared" ref="I15:I22" si="8">D4*D15</f>
        <v>96</v>
      </c>
      <c r="J15" s="139" t="s">
        <v>97</v>
      </c>
    </row>
    <row r="16" spans="1:12">
      <c r="C16" s="8">
        <f t="shared" si="7"/>
        <v>7.666666666666667</v>
      </c>
      <c r="D16" s="148">
        <v>8</v>
      </c>
      <c r="E16" s="251">
        <v>180</v>
      </c>
      <c r="F16" s="186">
        <v>150</v>
      </c>
      <c r="G16" s="186">
        <v>150</v>
      </c>
      <c r="H16" s="186">
        <v>135</v>
      </c>
      <c r="I16" s="186">
        <f t="shared" si="8"/>
        <v>120</v>
      </c>
      <c r="J16" s="139" t="s">
        <v>98</v>
      </c>
    </row>
    <row r="17" spans="1:15">
      <c r="C17" s="8">
        <f t="shared" si="7"/>
        <v>8.6</v>
      </c>
      <c r="D17" s="148">
        <v>9</v>
      </c>
      <c r="E17" s="251">
        <v>150</v>
      </c>
      <c r="F17" s="186">
        <v>120</v>
      </c>
      <c r="G17" s="186">
        <v>135</v>
      </c>
      <c r="H17" s="186">
        <v>135</v>
      </c>
      <c r="I17" s="186">
        <f t="shared" si="8"/>
        <v>135</v>
      </c>
      <c r="J17" s="139" t="s">
        <v>99</v>
      </c>
    </row>
    <row r="18" spans="1:15">
      <c r="C18" s="8">
        <f t="shared" si="7"/>
        <v>2.2000000000000002</v>
      </c>
      <c r="D18" s="148">
        <v>3</v>
      </c>
      <c r="E18" s="251">
        <v>120</v>
      </c>
      <c r="F18" s="186">
        <v>120</v>
      </c>
      <c r="G18" s="186">
        <v>120</v>
      </c>
      <c r="H18" s="186">
        <v>90</v>
      </c>
      <c r="I18" s="186">
        <f t="shared" si="8"/>
        <v>90</v>
      </c>
      <c r="J18" s="139" t="s">
        <v>100</v>
      </c>
    </row>
    <row r="19" spans="1:15">
      <c r="C19" s="8">
        <f t="shared" si="7"/>
        <v>6.4</v>
      </c>
      <c r="D19" s="148">
        <v>7</v>
      </c>
      <c r="E19" s="252">
        <v>135</v>
      </c>
      <c r="F19" s="185">
        <v>120</v>
      </c>
      <c r="G19" s="185">
        <v>150</v>
      </c>
      <c r="H19" s="185">
        <v>120</v>
      </c>
      <c r="I19" s="25">
        <f t="shared" si="8"/>
        <v>105</v>
      </c>
      <c r="J19" s="139" t="s">
        <v>101</v>
      </c>
    </row>
    <row r="20" spans="1:15">
      <c r="C20" s="8">
        <f t="shared" si="7"/>
        <v>4.6500000000000004</v>
      </c>
      <c r="D20" s="148">
        <v>5</v>
      </c>
      <c r="E20" s="252">
        <v>120</v>
      </c>
      <c r="F20" s="185">
        <v>120</v>
      </c>
      <c r="G20" s="185">
        <v>120</v>
      </c>
      <c r="H20" s="185">
        <v>100</v>
      </c>
      <c r="I20" s="25">
        <f t="shared" si="8"/>
        <v>100</v>
      </c>
      <c r="J20" s="139" t="s">
        <v>102</v>
      </c>
    </row>
    <row r="21" spans="1:15">
      <c r="C21" s="8">
        <f t="shared" si="7"/>
        <v>4.5999999999999996</v>
      </c>
      <c r="D21" s="148">
        <v>5</v>
      </c>
      <c r="E21" s="252">
        <v>120</v>
      </c>
      <c r="F21" s="185">
        <v>120</v>
      </c>
      <c r="G21" s="185">
        <v>120</v>
      </c>
      <c r="H21" s="185">
        <v>100</v>
      </c>
      <c r="I21" s="25">
        <f t="shared" si="8"/>
        <v>100</v>
      </c>
      <c r="J21" s="139" t="s">
        <v>103</v>
      </c>
    </row>
    <row r="22" spans="1:15">
      <c r="C22" s="8">
        <f t="shared" si="7"/>
        <v>7.75</v>
      </c>
      <c r="D22" s="148">
        <v>8</v>
      </c>
      <c r="E22" s="252">
        <v>120</v>
      </c>
      <c r="F22" s="185">
        <v>108</v>
      </c>
      <c r="G22" s="185">
        <v>120</v>
      </c>
      <c r="H22" s="185">
        <v>96</v>
      </c>
      <c r="I22" s="25">
        <f t="shared" si="8"/>
        <v>96</v>
      </c>
      <c r="J22" s="139" t="s">
        <v>104</v>
      </c>
    </row>
    <row r="24" spans="1:15" ht="16.5">
      <c r="A24" s="67"/>
      <c r="B24" s="68" t="s">
        <v>35</v>
      </c>
      <c r="C24" s="68" t="s">
        <v>35</v>
      </c>
      <c r="D24" s="68" t="s">
        <v>21</v>
      </c>
      <c r="E24" s="69" t="s">
        <v>21</v>
      </c>
      <c r="F24" s="69"/>
      <c r="G24" s="111"/>
      <c r="H24" s="112"/>
      <c r="I24" s="68" t="s">
        <v>26</v>
      </c>
      <c r="J24" s="89" t="s">
        <v>28</v>
      </c>
      <c r="K24" s="166"/>
      <c r="L24" s="166"/>
      <c r="M24" s="166" t="s">
        <v>29</v>
      </c>
      <c r="N24" s="71" t="s">
        <v>32</v>
      </c>
      <c r="O24" s="89" t="s">
        <v>33</v>
      </c>
    </row>
    <row r="25" spans="1:15" ht="16.5">
      <c r="A25" s="72"/>
      <c r="B25" s="73" t="s">
        <v>0</v>
      </c>
      <c r="C25" s="73" t="s">
        <v>1</v>
      </c>
      <c r="D25" s="74" t="s">
        <v>22</v>
      </c>
      <c r="E25" s="75" t="s">
        <v>2</v>
      </c>
      <c r="F25" s="75" t="s">
        <v>23</v>
      </c>
      <c r="G25" s="113" t="s">
        <v>24</v>
      </c>
      <c r="H25" s="114" t="s">
        <v>25</v>
      </c>
      <c r="I25" s="74" t="s">
        <v>27</v>
      </c>
      <c r="J25" s="90" t="s">
        <v>27</v>
      </c>
      <c r="K25" s="167" t="s">
        <v>30</v>
      </c>
      <c r="L25" s="167" t="s">
        <v>31</v>
      </c>
      <c r="M25" s="167" t="s">
        <v>27</v>
      </c>
      <c r="N25" s="77"/>
      <c r="O25" s="91"/>
    </row>
    <row r="26" spans="1:15">
      <c r="A26" s="3" t="s">
        <v>90</v>
      </c>
      <c r="B26" s="4">
        <v>3</v>
      </c>
      <c r="C26" s="4">
        <v>1</v>
      </c>
      <c r="D26" s="59">
        <f>B26*4.5</f>
        <v>13.5</v>
      </c>
      <c r="E26" s="59">
        <f>C26*4.5</f>
        <v>4.5</v>
      </c>
      <c r="F26" s="204">
        <f>ROUNDUP(J3,0)</f>
        <v>3</v>
      </c>
      <c r="G26" s="115">
        <f>ROUNDUP(K3,0)</f>
        <v>4</v>
      </c>
      <c r="H26" s="115">
        <f>ROUNDUP(L3,0)</f>
        <v>12</v>
      </c>
      <c r="I26" s="58">
        <f>D26*F26+E26*H26</f>
        <v>94.5</v>
      </c>
      <c r="J26" s="58">
        <f>D26*G26+E26*H26</f>
        <v>108</v>
      </c>
      <c r="K26" s="173">
        <v>5</v>
      </c>
      <c r="L26" s="173">
        <v>12</v>
      </c>
      <c r="M26" s="172">
        <f>D26*K26+E26*L26</f>
        <v>121.5</v>
      </c>
      <c r="N26" s="60">
        <f>M26-I26</f>
        <v>27</v>
      </c>
      <c r="O26" s="66">
        <f>M26-J26</f>
        <v>13.5</v>
      </c>
    </row>
    <row r="27" spans="1:15">
      <c r="A27" s="3" t="s">
        <v>97</v>
      </c>
      <c r="B27" s="4">
        <v>3</v>
      </c>
      <c r="C27" s="4">
        <v>1</v>
      </c>
      <c r="D27" s="59">
        <f t="shared" ref="D27:E34" si="9">B27*4.5</f>
        <v>13.5</v>
      </c>
      <c r="E27" s="59">
        <f t="shared" si="9"/>
        <v>4.5</v>
      </c>
      <c r="F27" s="204">
        <f t="shared" ref="F27:G29" si="10">ROUNDUP(J4,0)</f>
        <v>2</v>
      </c>
      <c r="G27" s="201">
        <f t="shared" si="10"/>
        <v>2</v>
      </c>
      <c r="H27" s="115">
        <f t="shared" ref="H27:H34" si="11">ROUNDUP(L4,0)</f>
        <v>8</v>
      </c>
      <c r="I27" s="58">
        <f t="shared" ref="I27:I34" si="12">D27*F27+E27*H27</f>
        <v>63</v>
      </c>
      <c r="J27" s="58">
        <f t="shared" ref="J27:J34" si="13">D27*G27+E27*H27</f>
        <v>63</v>
      </c>
      <c r="K27" s="173">
        <v>3</v>
      </c>
      <c r="L27" s="173">
        <v>9</v>
      </c>
      <c r="M27" s="172">
        <f t="shared" ref="M27:M34" si="14">D27*K27+E27*L27</f>
        <v>81</v>
      </c>
      <c r="N27" s="60">
        <f t="shared" ref="N27:N34" si="15">M27-I27</f>
        <v>18</v>
      </c>
      <c r="O27" s="66">
        <f t="shared" ref="O27:O34" si="16">M27-J27</f>
        <v>18</v>
      </c>
    </row>
    <row r="28" spans="1:15">
      <c r="A28" s="3" t="s">
        <v>98</v>
      </c>
      <c r="B28" s="4">
        <v>3.5</v>
      </c>
      <c r="C28" s="4">
        <v>0.5</v>
      </c>
      <c r="D28" s="59">
        <f t="shared" si="9"/>
        <v>15.75</v>
      </c>
      <c r="E28" s="59">
        <f t="shared" si="9"/>
        <v>2.25</v>
      </c>
      <c r="F28" s="204">
        <f t="shared" si="10"/>
        <v>2</v>
      </c>
      <c r="G28" s="201">
        <f t="shared" si="10"/>
        <v>2</v>
      </c>
      <c r="H28" s="115">
        <f t="shared" si="11"/>
        <v>8</v>
      </c>
      <c r="I28" s="58">
        <f t="shared" si="12"/>
        <v>49.5</v>
      </c>
      <c r="J28" s="58">
        <f t="shared" si="13"/>
        <v>49.5</v>
      </c>
      <c r="K28" s="173">
        <v>3</v>
      </c>
      <c r="L28" s="173">
        <v>9</v>
      </c>
      <c r="M28" s="172">
        <f t="shared" si="14"/>
        <v>67.5</v>
      </c>
      <c r="N28" s="60">
        <f t="shared" si="15"/>
        <v>18</v>
      </c>
      <c r="O28" s="66">
        <f t="shared" si="16"/>
        <v>18</v>
      </c>
    </row>
    <row r="29" spans="1:15">
      <c r="A29" s="3" t="s">
        <v>99</v>
      </c>
      <c r="B29" s="4">
        <v>3.5</v>
      </c>
      <c r="C29" s="4">
        <v>0.5</v>
      </c>
      <c r="D29" s="59">
        <f t="shared" si="9"/>
        <v>15.75</v>
      </c>
      <c r="E29" s="59">
        <f t="shared" si="9"/>
        <v>2.25</v>
      </c>
      <c r="F29" s="204">
        <f t="shared" si="10"/>
        <v>2</v>
      </c>
      <c r="G29" s="115">
        <f t="shared" si="10"/>
        <v>3</v>
      </c>
      <c r="H29" s="115">
        <f t="shared" si="11"/>
        <v>9</v>
      </c>
      <c r="I29" s="58">
        <f t="shared" si="12"/>
        <v>51.75</v>
      </c>
      <c r="J29" s="58">
        <f t="shared" si="13"/>
        <v>67.5</v>
      </c>
      <c r="K29" s="173">
        <v>3</v>
      </c>
      <c r="L29" s="173">
        <v>9</v>
      </c>
      <c r="M29" s="172">
        <f t="shared" si="14"/>
        <v>67.5</v>
      </c>
      <c r="N29" s="60">
        <f t="shared" si="15"/>
        <v>15.75</v>
      </c>
      <c r="O29" s="66">
        <f t="shared" si="16"/>
        <v>0</v>
      </c>
    </row>
    <row r="30" spans="1:15">
      <c r="A30" s="139" t="s">
        <v>100</v>
      </c>
      <c r="B30" s="138">
        <v>2</v>
      </c>
      <c r="C30" s="138">
        <v>2</v>
      </c>
      <c r="D30" s="59">
        <f t="shared" ref="D30:D31" si="17">B30*4.5</f>
        <v>9</v>
      </c>
      <c r="E30" s="59">
        <f t="shared" ref="E30:E31" si="18">C30*4.5</f>
        <v>9</v>
      </c>
      <c r="F30" s="204">
        <f t="shared" ref="F30:G30" si="19">ROUNDUP(J7,0)</f>
        <v>2</v>
      </c>
      <c r="G30" s="201">
        <f t="shared" si="19"/>
        <v>2</v>
      </c>
      <c r="H30" s="115">
        <f t="shared" si="11"/>
        <v>3</v>
      </c>
      <c r="I30" s="58">
        <f t="shared" ref="I30:I31" si="20">D30*F30+E30*H30</f>
        <v>45</v>
      </c>
      <c r="J30" s="58">
        <f t="shared" ref="J30:J31" si="21">D30*G30+E30*H30</f>
        <v>45</v>
      </c>
      <c r="K30" s="173">
        <v>3</v>
      </c>
      <c r="L30" s="173">
        <v>3</v>
      </c>
      <c r="M30" s="172">
        <f t="shared" ref="M30:M31" si="22">D30*K30+E30*L30</f>
        <v>54</v>
      </c>
      <c r="N30" s="60">
        <f t="shared" ref="N30:N31" si="23">M30-I30</f>
        <v>9</v>
      </c>
      <c r="O30" s="66">
        <f t="shared" ref="O30:O31" si="24">M30-J30</f>
        <v>9</v>
      </c>
    </row>
    <row r="31" spans="1:15">
      <c r="A31" s="140" t="s">
        <v>101</v>
      </c>
      <c r="B31" s="4">
        <v>3</v>
      </c>
      <c r="C31" s="4">
        <v>1</v>
      </c>
      <c r="D31" s="59">
        <f t="shared" si="17"/>
        <v>13.5</v>
      </c>
      <c r="E31" s="59">
        <f t="shared" si="18"/>
        <v>4.5</v>
      </c>
      <c r="F31" s="203">
        <f t="shared" ref="F31:G31" si="25">ROUNDUP(J8,0)</f>
        <v>2</v>
      </c>
      <c r="G31" s="115">
        <f t="shared" si="25"/>
        <v>2</v>
      </c>
      <c r="H31" s="201">
        <f t="shared" si="11"/>
        <v>7</v>
      </c>
      <c r="I31" s="58">
        <f t="shared" si="20"/>
        <v>58.5</v>
      </c>
      <c r="J31" s="58">
        <f t="shared" si="21"/>
        <v>58.5</v>
      </c>
      <c r="K31" s="173">
        <v>2</v>
      </c>
      <c r="L31" s="173">
        <v>8</v>
      </c>
      <c r="M31" s="172">
        <f t="shared" si="22"/>
        <v>63</v>
      </c>
      <c r="N31" s="60">
        <f t="shared" si="23"/>
        <v>4.5</v>
      </c>
      <c r="O31" s="66">
        <f t="shared" si="24"/>
        <v>4.5</v>
      </c>
    </row>
    <row r="32" spans="1:15">
      <c r="A32" s="140" t="s">
        <v>102</v>
      </c>
      <c r="B32" s="4">
        <v>2</v>
      </c>
      <c r="C32" s="4">
        <v>2</v>
      </c>
      <c r="D32" s="59">
        <f t="shared" si="9"/>
        <v>9</v>
      </c>
      <c r="E32" s="59">
        <f t="shared" si="9"/>
        <v>9</v>
      </c>
      <c r="F32" s="203">
        <f>ROUNDUP(J7,0)</f>
        <v>2</v>
      </c>
      <c r="G32" s="115">
        <f>ROUNDUP(K7,0)</f>
        <v>2</v>
      </c>
      <c r="H32" s="115">
        <f t="shared" si="11"/>
        <v>5</v>
      </c>
      <c r="I32" s="58">
        <f t="shared" si="12"/>
        <v>63</v>
      </c>
      <c r="J32" s="58">
        <f t="shared" si="13"/>
        <v>63</v>
      </c>
      <c r="K32" s="173">
        <v>2</v>
      </c>
      <c r="L32" s="173">
        <v>5</v>
      </c>
      <c r="M32" s="172">
        <f t="shared" si="14"/>
        <v>63</v>
      </c>
      <c r="N32" s="60">
        <f t="shared" si="15"/>
        <v>0</v>
      </c>
      <c r="O32" s="66">
        <f t="shared" si="16"/>
        <v>0</v>
      </c>
    </row>
    <row r="33" spans="1:15">
      <c r="A33" s="140" t="s">
        <v>103</v>
      </c>
      <c r="B33" s="4">
        <v>2</v>
      </c>
      <c r="C33" s="4">
        <v>2</v>
      </c>
      <c r="D33" s="59">
        <f t="shared" si="9"/>
        <v>9</v>
      </c>
      <c r="E33" s="59">
        <f t="shared" si="9"/>
        <v>9</v>
      </c>
      <c r="F33" s="203">
        <f t="shared" ref="F33:G34" si="26">ROUNDUP(J10,0)</f>
        <v>2</v>
      </c>
      <c r="G33" s="115">
        <f t="shared" si="26"/>
        <v>2</v>
      </c>
      <c r="H33" s="115">
        <f t="shared" si="11"/>
        <v>5</v>
      </c>
      <c r="I33" s="58">
        <f t="shared" si="12"/>
        <v>63</v>
      </c>
      <c r="J33" s="58">
        <f t="shared" si="13"/>
        <v>63</v>
      </c>
      <c r="K33" s="173">
        <v>2</v>
      </c>
      <c r="L33" s="173">
        <v>5</v>
      </c>
      <c r="M33" s="172">
        <f t="shared" si="14"/>
        <v>63</v>
      </c>
      <c r="N33" s="60">
        <f t="shared" si="15"/>
        <v>0</v>
      </c>
      <c r="O33" s="66">
        <f t="shared" si="16"/>
        <v>0</v>
      </c>
    </row>
    <row r="34" spans="1:15">
      <c r="A34" s="3" t="s">
        <v>104</v>
      </c>
      <c r="B34" s="141">
        <v>2</v>
      </c>
      <c r="C34" s="141">
        <v>2</v>
      </c>
      <c r="D34" s="59">
        <f t="shared" si="9"/>
        <v>9</v>
      </c>
      <c r="E34" s="59">
        <f t="shared" si="9"/>
        <v>9</v>
      </c>
      <c r="F34" s="203">
        <f t="shared" si="26"/>
        <v>2</v>
      </c>
      <c r="G34" s="115">
        <f t="shared" si="26"/>
        <v>2</v>
      </c>
      <c r="H34" s="201">
        <f t="shared" si="11"/>
        <v>8</v>
      </c>
      <c r="I34" s="58">
        <f t="shared" si="12"/>
        <v>90</v>
      </c>
      <c r="J34" s="58">
        <f t="shared" si="13"/>
        <v>90</v>
      </c>
      <c r="K34" s="173">
        <v>2</v>
      </c>
      <c r="L34" s="173">
        <v>10</v>
      </c>
      <c r="M34" s="172">
        <f t="shared" si="14"/>
        <v>108</v>
      </c>
      <c r="N34" s="60">
        <f t="shared" si="15"/>
        <v>18</v>
      </c>
      <c r="O34" s="66">
        <f t="shared" si="16"/>
        <v>18</v>
      </c>
    </row>
    <row r="35" spans="1: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3"/>
      <c r="M35" s="64" t="s">
        <v>54</v>
      </c>
      <c r="N35" s="65">
        <f>SUM(N26:N34)</f>
        <v>110.25</v>
      </c>
      <c r="O35" s="118">
        <f>SUM(O26:O34)</f>
        <v>81</v>
      </c>
    </row>
  </sheetData>
  <pageMargins left="0.70866141732283472" right="0.70866141732283472" top="0.55118110236220474" bottom="0.35433070866141736" header="0.31496062992125984" footer="0.31496062992125984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>
      <selection activeCell="L3" sqref="L3"/>
    </sheetView>
  </sheetViews>
  <sheetFormatPr baseColWidth="10" defaultColWidth="11.42578125" defaultRowHeight="15"/>
  <cols>
    <col min="1" max="4" width="9.7109375" customWidth="1"/>
    <col min="5" max="16" width="9.7109375" style="9" customWidth="1"/>
  </cols>
  <sheetData>
    <row r="1" spans="1:12" ht="20.25">
      <c r="A1" s="95" t="s">
        <v>110</v>
      </c>
      <c r="B1" s="79"/>
      <c r="C1" s="95" t="s">
        <v>86</v>
      </c>
      <c r="D1" s="79"/>
      <c r="E1" s="80" t="s">
        <v>10</v>
      </c>
      <c r="F1" s="80" t="s">
        <v>11</v>
      </c>
      <c r="G1" s="80" t="s">
        <v>12</v>
      </c>
      <c r="H1" s="80" t="s">
        <v>13</v>
      </c>
      <c r="I1" s="86" t="s">
        <v>14</v>
      </c>
      <c r="J1" s="81" t="s">
        <v>16</v>
      </c>
      <c r="K1" s="82" t="s">
        <v>17</v>
      </c>
      <c r="L1" s="81" t="s">
        <v>20</v>
      </c>
    </row>
    <row r="2" spans="1:12" ht="16.5">
      <c r="A2" s="37"/>
      <c r="B2" s="83" t="s">
        <v>106</v>
      </c>
      <c r="C2" s="83" t="s">
        <v>107</v>
      </c>
      <c r="D2" s="84" t="s">
        <v>108</v>
      </c>
      <c r="E2" s="108" t="s">
        <v>9</v>
      </c>
      <c r="F2" s="108" t="s">
        <v>9</v>
      </c>
      <c r="G2" s="108" t="s">
        <v>9</v>
      </c>
      <c r="H2" s="108" t="s">
        <v>9</v>
      </c>
      <c r="I2" s="92" t="s">
        <v>44</v>
      </c>
      <c r="J2" s="87" t="s">
        <v>18</v>
      </c>
      <c r="K2" s="88" t="s">
        <v>19</v>
      </c>
      <c r="L2" s="87" t="s">
        <v>15</v>
      </c>
    </row>
    <row r="3" spans="1:12">
      <c r="A3" s="150" t="s">
        <v>115</v>
      </c>
      <c r="B3" s="153">
        <v>1.5</v>
      </c>
      <c r="C3" s="153">
        <v>2.5</v>
      </c>
      <c r="D3" s="123">
        <v>20</v>
      </c>
      <c r="E3" s="195">
        <v>168</v>
      </c>
      <c r="F3" s="195">
        <v>156</v>
      </c>
      <c r="G3" s="195">
        <v>136</v>
      </c>
      <c r="H3" s="195">
        <v>173</v>
      </c>
      <c r="I3" s="271">
        <f>I19</f>
        <v>180</v>
      </c>
      <c r="J3" s="187">
        <f>I3/80</f>
        <v>2.25</v>
      </c>
      <c r="K3" s="188">
        <f>I3/60</f>
        <v>3</v>
      </c>
      <c r="L3" s="272">
        <f>I3/D3</f>
        <v>9</v>
      </c>
    </row>
    <row r="4" spans="1:12">
      <c r="A4" s="178" t="s">
        <v>116</v>
      </c>
      <c r="B4" s="179">
        <v>3.5</v>
      </c>
      <c r="C4" s="179">
        <v>0.5</v>
      </c>
      <c r="D4" s="123">
        <v>20</v>
      </c>
      <c r="E4" s="195">
        <v>139</v>
      </c>
      <c r="F4" s="195">
        <v>161</v>
      </c>
      <c r="G4" s="195">
        <v>131</v>
      </c>
      <c r="H4" s="195">
        <v>135</v>
      </c>
      <c r="I4" s="124">
        <f t="shared" ref="I4:I5" si="0">I20</f>
        <v>160</v>
      </c>
      <c r="J4" s="187">
        <f t="shared" ref="J4:J16" si="1">I4/80</f>
        <v>2</v>
      </c>
      <c r="K4" s="188">
        <f t="shared" ref="K4:K16" si="2">I4/60</f>
        <v>2.6666666666666665</v>
      </c>
      <c r="L4" s="187">
        <f t="shared" ref="L4:L16" si="3">I4/D4</f>
        <v>8</v>
      </c>
    </row>
    <row r="5" spans="1:12">
      <c r="A5" s="178" t="s">
        <v>117</v>
      </c>
      <c r="B5" s="179">
        <v>3</v>
      </c>
      <c r="C5" s="179">
        <v>1</v>
      </c>
      <c r="D5" s="138">
        <v>17</v>
      </c>
      <c r="E5" s="195">
        <v>140</v>
      </c>
      <c r="F5" s="195">
        <v>170</v>
      </c>
      <c r="G5" s="195">
        <v>116</v>
      </c>
      <c r="H5" s="195">
        <v>122</v>
      </c>
      <c r="I5" s="124">
        <f t="shared" si="0"/>
        <v>136</v>
      </c>
      <c r="J5" s="187">
        <f t="shared" si="1"/>
        <v>1.7</v>
      </c>
      <c r="K5" s="188">
        <f t="shared" si="2"/>
        <v>2.2666666666666666</v>
      </c>
      <c r="L5" s="187">
        <f t="shared" si="3"/>
        <v>8</v>
      </c>
    </row>
    <row r="6" spans="1:12">
      <c r="A6" s="178" t="s">
        <v>97</v>
      </c>
      <c r="B6" s="179">
        <v>3</v>
      </c>
      <c r="C6" s="179">
        <v>1</v>
      </c>
      <c r="D6" s="138">
        <v>12</v>
      </c>
      <c r="E6" s="145">
        <v>88</v>
      </c>
      <c r="F6" s="145">
        <v>140</v>
      </c>
      <c r="G6" s="145">
        <v>106</v>
      </c>
      <c r="H6" s="145">
        <v>101</v>
      </c>
      <c r="I6" s="124">
        <f t="shared" ref="I6:I16" si="4">I22</f>
        <v>120</v>
      </c>
      <c r="J6" s="187">
        <f t="shared" si="1"/>
        <v>1.5</v>
      </c>
      <c r="K6" s="188">
        <f t="shared" si="2"/>
        <v>2</v>
      </c>
      <c r="L6" s="187">
        <f t="shared" si="3"/>
        <v>10</v>
      </c>
    </row>
    <row r="7" spans="1:12">
      <c r="A7" s="178" t="s">
        <v>118</v>
      </c>
      <c r="B7" s="179">
        <v>2</v>
      </c>
      <c r="C7" s="179">
        <v>2</v>
      </c>
      <c r="D7" s="123">
        <v>20</v>
      </c>
      <c r="E7" s="145">
        <v>87</v>
      </c>
      <c r="F7" s="145">
        <v>116</v>
      </c>
      <c r="G7" s="145">
        <v>87</v>
      </c>
      <c r="H7" s="145">
        <v>114</v>
      </c>
      <c r="I7" s="124">
        <f t="shared" si="4"/>
        <v>120</v>
      </c>
      <c r="J7" s="187">
        <f t="shared" si="1"/>
        <v>1.5</v>
      </c>
      <c r="K7" s="188">
        <f t="shared" si="2"/>
        <v>2</v>
      </c>
      <c r="L7" s="187">
        <f t="shared" si="3"/>
        <v>6</v>
      </c>
    </row>
    <row r="8" spans="1:12">
      <c r="A8" s="178" t="s">
        <v>119</v>
      </c>
      <c r="B8" s="179">
        <v>3</v>
      </c>
      <c r="C8" s="179">
        <v>1</v>
      </c>
      <c r="D8" s="123">
        <v>20</v>
      </c>
      <c r="E8" s="145">
        <v>89</v>
      </c>
      <c r="F8" s="145">
        <v>120</v>
      </c>
      <c r="G8" s="145">
        <v>88</v>
      </c>
      <c r="H8" s="145">
        <v>118</v>
      </c>
      <c r="I8" s="124">
        <f t="shared" si="4"/>
        <v>120</v>
      </c>
      <c r="J8" s="187">
        <f t="shared" si="1"/>
        <v>1.5</v>
      </c>
      <c r="K8" s="188">
        <f t="shared" si="2"/>
        <v>2</v>
      </c>
      <c r="L8" s="187">
        <f t="shared" si="3"/>
        <v>6</v>
      </c>
    </row>
    <row r="9" spans="1:12">
      <c r="A9" s="178" t="s">
        <v>120</v>
      </c>
      <c r="B9" s="179">
        <v>2</v>
      </c>
      <c r="C9" s="179">
        <v>2</v>
      </c>
      <c r="D9" s="123">
        <v>20</v>
      </c>
      <c r="E9" s="145">
        <v>76</v>
      </c>
      <c r="F9" s="145">
        <v>102</v>
      </c>
      <c r="G9" s="145">
        <v>74</v>
      </c>
      <c r="H9" s="145">
        <f t="shared" ref="H9" si="5">H25</f>
        <v>100</v>
      </c>
      <c r="I9" s="124">
        <f t="shared" si="4"/>
        <v>100</v>
      </c>
      <c r="J9" s="187">
        <f t="shared" si="1"/>
        <v>1.25</v>
      </c>
      <c r="K9" s="188">
        <f t="shared" si="2"/>
        <v>1.6666666666666667</v>
      </c>
      <c r="L9" s="187">
        <f t="shared" si="3"/>
        <v>5</v>
      </c>
    </row>
    <row r="10" spans="1:12">
      <c r="A10" s="152" t="s">
        <v>100</v>
      </c>
      <c r="B10" s="180">
        <v>2.5</v>
      </c>
      <c r="C10" s="180">
        <v>1.5</v>
      </c>
      <c r="D10" s="138">
        <v>30</v>
      </c>
      <c r="E10" s="145">
        <v>62</v>
      </c>
      <c r="F10" s="145">
        <v>78</v>
      </c>
      <c r="G10" s="145">
        <v>66</v>
      </c>
      <c r="H10" s="145">
        <v>82</v>
      </c>
      <c r="I10" s="124">
        <f t="shared" si="4"/>
        <v>90</v>
      </c>
      <c r="J10" s="187">
        <f t="shared" si="1"/>
        <v>1.125</v>
      </c>
      <c r="K10" s="188">
        <f t="shared" si="2"/>
        <v>1.5</v>
      </c>
      <c r="L10" s="187">
        <f t="shared" si="3"/>
        <v>3</v>
      </c>
    </row>
    <row r="11" spans="1:12">
      <c r="A11" s="178" t="s">
        <v>121</v>
      </c>
      <c r="B11" s="179">
        <v>3</v>
      </c>
      <c r="C11" s="179">
        <v>1</v>
      </c>
      <c r="D11" s="123">
        <v>20</v>
      </c>
      <c r="E11" s="196">
        <v>86</v>
      </c>
      <c r="F11" s="196">
        <v>77</v>
      </c>
      <c r="G11" s="196">
        <v>59</v>
      </c>
      <c r="H11" s="196">
        <v>50</v>
      </c>
      <c r="I11" s="124">
        <f t="shared" si="4"/>
        <v>60</v>
      </c>
      <c r="J11" s="187">
        <f t="shared" si="1"/>
        <v>0.75</v>
      </c>
      <c r="K11" s="188">
        <f t="shared" si="2"/>
        <v>1</v>
      </c>
      <c r="L11" s="187">
        <f t="shared" si="3"/>
        <v>3</v>
      </c>
    </row>
    <row r="12" spans="1:12">
      <c r="A12" s="178" t="s">
        <v>122</v>
      </c>
      <c r="B12" s="179">
        <v>3</v>
      </c>
      <c r="C12" s="179">
        <v>1</v>
      </c>
      <c r="D12" s="138">
        <v>15</v>
      </c>
      <c r="E12" s="196">
        <v>88</v>
      </c>
      <c r="F12" s="196">
        <v>99</v>
      </c>
      <c r="G12" s="196">
        <v>68</v>
      </c>
      <c r="H12" s="196">
        <v>58</v>
      </c>
      <c r="I12" s="124">
        <f t="shared" si="4"/>
        <v>75</v>
      </c>
      <c r="J12" s="187">
        <f t="shared" si="1"/>
        <v>0.9375</v>
      </c>
      <c r="K12" s="188">
        <f t="shared" si="2"/>
        <v>1.25</v>
      </c>
      <c r="L12" s="187">
        <f t="shared" si="3"/>
        <v>5</v>
      </c>
    </row>
    <row r="13" spans="1:12">
      <c r="A13" s="178" t="s">
        <v>123</v>
      </c>
      <c r="B13" s="179">
        <v>3</v>
      </c>
      <c r="C13" s="179">
        <v>1</v>
      </c>
      <c r="D13" s="138">
        <v>9</v>
      </c>
      <c r="E13" s="196">
        <v>16</v>
      </c>
      <c r="F13" s="196">
        <v>27</v>
      </c>
      <c r="G13" s="196">
        <v>12</v>
      </c>
      <c r="H13" s="196">
        <v>9</v>
      </c>
      <c r="I13" s="124">
        <f t="shared" si="4"/>
        <v>18</v>
      </c>
      <c r="J13" s="187">
        <f t="shared" si="1"/>
        <v>0.22500000000000001</v>
      </c>
      <c r="K13" s="188">
        <f t="shared" si="2"/>
        <v>0.3</v>
      </c>
      <c r="L13" s="187">
        <f t="shared" si="3"/>
        <v>2</v>
      </c>
    </row>
    <row r="14" spans="1:12">
      <c r="A14" s="178" t="s">
        <v>124</v>
      </c>
      <c r="B14" s="179">
        <v>3</v>
      </c>
      <c r="C14" s="179">
        <v>1</v>
      </c>
      <c r="D14" s="138">
        <v>15</v>
      </c>
      <c r="E14" s="196">
        <v>28</v>
      </c>
      <c r="F14" s="196">
        <v>21</v>
      </c>
      <c r="G14" s="196">
        <v>12</v>
      </c>
      <c r="H14" s="196">
        <v>12</v>
      </c>
      <c r="I14" s="124">
        <f t="shared" si="4"/>
        <v>15</v>
      </c>
      <c r="J14" s="187">
        <f t="shared" si="1"/>
        <v>0.1875</v>
      </c>
      <c r="K14" s="188">
        <f t="shared" si="2"/>
        <v>0.25</v>
      </c>
      <c r="L14" s="187">
        <f t="shared" si="3"/>
        <v>1</v>
      </c>
    </row>
    <row r="15" spans="1:12">
      <c r="A15" s="178" t="s">
        <v>125</v>
      </c>
      <c r="B15" s="179">
        <v>3</v>
      </c>
      <c r="C15" s="179">
        <v>1</v>
      </c>
      <c r="D15" s="138">
        <v>9</v>
      </c>
      <c r="E15" s="196">
        <v>46</v>
      </c>
      <c r="F15" s="196">
        <v>46</v>
      </c>
      <c r="G15" s="196">
        <v>25</v>
      </c>
      <c r="H15" s="196">
        <v>43</v>
      </c>
      <c r="I15" s="124">
        <f t="shared" si="4"/>
        <v>45</v>
      </c>
      <c r="J15" s="187">
        <f t="shared" si="1"/>
        <v>0.5625</v>
      </c>
      <c r="K15" s="188">
        <f t="shared" si="2"/>
        <v>0.75</v>
      </c>
      <c r="L15" s="187">
        <f t="shared" si="3"/>
        <v>5</v>
      </c>
    </row>
    <row r="16" spans="1:12">
      <c r="A16" s="178" t="s">
        <v>126</v>
      </c>
      <c r="B16" s="179">
        <v>2</v>
      </c>
      <c r="C16" s="179">
        <v>2</v>
      </c>
      <c r="D16" s="138">
        <v>16</v>
      </c>
      <c r="E16" s="196">
        <v>37</v>
      </c>
      <c r="F16" s="196">
        <v>39</v>
      </c>
      <c r="G16" s="196">
        <v>25</v>
      </c>
      <c r="H16" s="196">
        <v>36</v>
      </c>
      <c r="I16" s="124">
        <f t="shared" si="4"/>
        <v>48</v>
      </c>
      <c r="J16" s="187">
        <f t="shared" si="1"/>
        <v>0.6</v>
      </c>
      <c r="K16" s="188">
        <f t="shared" si="2"/>
        <v>0.8</v>
      </c>
      <c r="L16" s="187">
        <f t="shared" si="3"/>
        <v>3</v>
      </c>
    </row>
    <row r="17" spans="1:12">
      <c r="A17" s="175"/>
      <c r="B17" s="176"/>
      <c r="C17" s="176"/>
      <c r="D17" s="177"/>
      <c r="E17" s="189"/>
      <c r="F17" s="189"/>
      <c r="G17" s="189"/>
      <c r="H17" s="189"/>
      <c r="I17" s="190"/>
      <c r="J17" s="191"/>
      <c r="K17" s="191"/>
      <c r="L17" s="191"/>
    </row>
    <row r="18" spans="1:12" ht="16.5">
      <c r="D18" t="s">
        <v>105</v>
      </c>
      <c r="E18" s="92" t="s">
        <v>3</v>
      </c>
      <c r="F18" s="92" t="s">
        <v>3</v>
      </c>
      <c r="G18" s="92" t="s">
        <v>3</v>
      </c>
      <c r="H18" s="92" t="s">
        <v>3</v>
      </c>
      <c r="I18" s="92" t="s">
        <v>44</v>
      </c>
      <c r="J18" s="80"/>
    </row>
    <row r="19" spans="1:12">
      <c r="C19" s="264">
        <f>H3/D3</f>
        <v>8.65</v>
      </c>
      <c r="D19" s="224">
        <v>9</v>
      </c>
      <c r="E19" s="253">
        <v>240</v>
      </c>
      <c r="F19" s="249">
        <v>180</v>
      </c>
      <c r="G19" s="249">
        <v>180</v>
      </c>
      <c r="H19" s="249">
        <v>160</v>
      </c>
      <c r="I19" s="270">
        <f>D3*D19</f>
        <v>180</v>
      </c>
      <c r="J19" s="150" t="s">
        <v>115</v>
      </c>
    </row>
    <row r="20" spans="1:12">
      <c r="C20" s="264">
        <f t="shared" ref="C20:C32" si="6">H4/D4</f>
        <v>6.75</v>
      </c>
      <c r="D20" s="39">
        <v>8</v>
      </c>
      <c r="E20" s="253">
        <v>200</v>
      </c>
      <c r="F20" s="249">
        <v>160</v>
      </c>
      <c r="G20" s="249">
        <v>160</v>
      </c>
      <c r="H20" s="249">
        <v>160</v>
      </c>
      <c r="I20" s="133">
        <f t="shared" ref="I20:I32" si="7">D4*D20</f>
        <v>160</v>
      </c>
      <c r="J20" s="178" t="s">
        <v>116</v>
      </c>
    </row>
    <row r="21" spans="1:12">
      <c r="C21" s="264">
        <f t="shared" si="6"/>
        <v>7.1764705882352944</v>
      </c>
      <c r="D21" s="39">
        <v>8</v>
      </c>
      <c r="E21" s="253">
        <v>160</v>
      </c>
      <c r="F21" s="249">
        <v>160</v>
      </c>
      <c r="G21" s="249">
        <v>160</v>
      </c>
      <c r="H21" s="249">
        <v>136</v>
      </c>
      <c r="I21" s="133">
        <f t="shared" si="7"/>
        <v>136</v>
      </c>
      <c r="J21" s="178" t="s">
        <v>117</v>
      </c>
    </row>
    <row r="22" spans="1:12">
      <c r="C22" s="264">
        <f t="shared" si="6"/>
        <v>8.4166666666666661</v>
      </c>
      <c r="D22" s="39">
        <v>10</v>
      </c>
      <c r="E22" s="252">
        <v>112</v>
      </c>
      <c r="F22" s="185">
        <v>96</v>
      </c>
      <c r="G22" s="185">
        <v>132</v>
      </c>
      <c r="H22" s="185">
        <v>120</v>
      </c>
      <c r="I22" s="133">
        <f t="shared" si="7"/>
        <v>120</v>
      </c>
      <c r="J22" s="178" t="s">
        <v>97</v>
      </c>
    </row>
    <row r="23" spans="1:12">
      <c r="C23" s="264">
        <f t="shared" si="6"/>
        <v>5.7</v>
      </c>
      <c r="D23" s="39">
        <v>6</v>
      </c>
      <c r="E23" s="252">
        <v>120</v>
      </c>
      <c r="F23" s="185">
        <v>100</v>
      </c>
      <c r="G23" s="185">
        <v>120</v>
      </c>
      <c r="H23" s="185">
        <v>120</v>
      </c>
      <c r="I23" s="133">
        <f t="shared" si="7"/>
        <v>120</v>
      </c>
      <c r="J23" s="178" t="s">
        <v>118</v>
      </c>
    </row>
    <row r="24" spans="1:12">
      <c r="C24" s="264">
        <f t="shared" si="6"/>
        <v>5.9</v>
      </c>
      <c r="D24" s="39">
        <v>6</v>
      </c>
      <c r="E24" s="252">
        <v>120</v>
      </c>
      <c r="F24" s="185">
        <v>100</v>
      </c>
      <c r="G24" s="185">
        <v>120</v>
      </c>
      <c r="H24" s="185">
        <v>120</v>
      </c>
      <c r="I24" s="133">
        <f t="shared" si="7"/>
        <v>120</v>
      </c>
      <c r="J24" s="178" t="s">
        <v>119</v>
      </c>
    </row>
    <row r="25" spans="1:12">
      <c r="C25" s="264">
        <f t="shared" si="6"/>
        <v>5</v>
      </c>
      <c r="D25" s="39">
        <v>5</v>
      </c>
      <c r="E25" s="252">
        <v>100</v>
      </c>
      <c r="F25" s="185">
        <v>100</v>
      </c>
      <c r="G25" s="185">
        <v>100</v>
      </c>
      <c r="H25" s="185">
        <v>100</v>
      </c>
      <c r="I25" s="133">
        <f t="shared" si="7"/>
        <v>100</v>
      </c>
      <c r="J25" s="178" t="s">
        <v>120</v>
      </c>
    </row>
    <row r="26" spans="1:12">
      <c r="C26" s="264">
        <f t="shared" si="6"/>
        <v>2.7333333333333334</v>
      </c>
      <c r="D26" s="39">
        <v>3</v>
      </c>
      <c r="E26" s="252">
        <v>90</v>
      </c>
      <c r="F26" s="185">
        <v>90</v>
      </c>
      <c r="G26" s="185">
        <v>90</v>
      </c>
      <c r="H26" s="185">
        <v>90</v>
      </c>
      <c r="I26" s="133">
        <f t="shared" si="7"/>
        <v>90</v>
      </c>
      <c r="J26" s="152" t="s">
        <v>100</v>
      </c>
    </row>
    <row r="27" spans="1:12">
      <c r="C27" s="264">
        <f t="shared" si="6"/>
        <v>2.5</v>
      </c>
      <c r="D27" s="39">
        <v>3</v>
      </c>
      <c r="E27" s="133">
        <v>120</v>
      </c>
      <c r="F27" s="199">
        <v>100</v>
      </c>
      <c r="G27" s="199">
        <v>100</v>
      </c>
      <c r="H27" s="199">
        <v>80</v>
      </c>
      <c r="I27" s="133">
        <f t="shared" si="7"/>
        <v>60</v>
      </c>
      <c r="J27" s="178" t="s">
        <v>121</v>
      </c>
    </row>
    <row r="28" spans="1:12">
      <c r="C28" s="264">
        <f t="shared" si="6"/>
        <v>3.8666666666666667</v>
      </c>
      <c r="D28" s="39">
        <v>5</v>
      </c>
      <c r="E28" s="133">
        <v>120</v>
      </c>
      <c r="F28" s="199">
        <v>105</v>
      </c>
      <c r="G28" s="199">
        <v>105</v>
      </c>
      <c r="H28" s="199">
        <v>90</v>
      </c>
      <c r="I28" s="133">
        <f t="shared" si="7"/>
        <v>75</v>
      </c>
      <c r="J28" s="178" t="s">
        <v>122</v>
      </c>
    </row>
    <row r="29" spans="1:12">
      <c r="C29" s="264">
        <f t="shared" si="6"/>
        <v>1</v>
      </c>
      <c r="D29" s="39">
        <v>2</v>
      </c>
      <c r="E29" s="133">
        <v>45</v>
      </c>
      <c r="F29" s="199">
        <v>27</v>
      </c>
      <c r="G29" s="199">
        <v>27</v>
      </c>
      <c r="H29" s="199">
        <v>27</v>
      </c>
      <c r="I29" s="133">
        <f t="shared" si="7"/>
        <v>18</v>
      </c>
      <c r="J29" s="178" t="s">
        <v>123</v>
      </c>
    </row>
    <row r="30" spans="1:12">
      <c r="C30" s="264">
        <f t="shared" si="6"/>
        <v>0.8</v>
      </c>
      <c r="D30" s="39">
        <v>1</v>
      </c>
      <c r="E30" s="133">
        <v>45</v>
      </c>
      <c r="F30" s="199">
        <v>45</v>
      </c>
      <c r="G30" s="199">
        <v>45</v>
      </c>
      <c r="H30" s="199">
        <v>30</v>
      </c>
      <c r="I30" s="133">
        <f t="shared" si="7"/>
        <v>15</v>
      </c>
      <c r="J30" s="178" t="s">
        <v>124</v>
      </c>
    </row>
    <row r="31" spans="1:12">
      <c r="C31" s="264">
        <f t="shared" si="6"/>
        <v>4.7777777777777777</v>
      </c>
      <c r="D31" s="39">
        <v>5</v>
      </c>
      <c r="E31" s="133">
        <v>54</v>
      </c>
      <c r="F31" s="199">
        <v>54</v>
      </c>
      <c r="G31" s="199">
        <v>54</v>
      </c>
      <c r="H31" s="199">
        <v>36</v>
      </c>
      <c r="I31" s="133">
        <f t="shared" si="7"/>
        <v>45</v>
      </c>
      <c r="J31" s="178" t="s">
        <v>125</v>
      </c>
    </row>
    <row r="32" spans="1:12">
      <c r="C32" s="264">
        <f t="shared" si="6"/>
        <v>2.25</v>
      </c>
      <c r="D32" s="39">
        <v>3</v>
      </c>
      <c r="E32" s="133">
        <v>60</v>
      </c>
      <c r="F32" s="199">
        <v>60</v>
      </c>
      <c r="G32" s="199">
        <v>48</v>
      </c>
      <c r="H32" s="199">
        <v>32</v>
      </c>
      <c r="I32" s="133">
        <f t="shared" si="7"/>
        <v>48</v>
      </c>
      <c r="J32" s="178" t="s">
        <v>126</v>
      </c>
    </row>
    <row r="33" spans="1:15">
      <c r="D33" s="181"/>
      <c r="E33" s="182"/>
      <c r="F33" s="182"/>
      <c r="G33" s="182"/>
      <c r="H33" s="183"/>
      <c r="I33" s="184"/>
      <c r="J33" s="175"/>
    </row>
    <row r="34" spans="1:15">
      <c r="D34" s="181"/>
      <c r="E34" s="182"/>
      <c r="F34" s="182"/>
      <c r="G34" s="182"/>
      <c r="H34" s="183"/>
      <c r="I34" s="184"/>
      <c r="J34" s="175"/>
    </row>
    <row r="36" spans="1:15" ht="16.5">
      <c r="A36" s="67"/>
      <c r="B36" s="68" t="s">
        <v>35</v>
      </c>
      <c r="C36" s="68" t="s">
        <v>35</v>
      </c>
      <c r="D36" s="68" t="s">
        <v>21</v>
      </c>
      <c r="E36" s="69" t="s">
        <v>21</v>
      </c>
      <c r="F36" s="69"/>
      <c r="G36" s="111"/>
      <c r="H36" s="112"/>
      <c r="I36" s="68" t="s">
        <v>26</v>
      </c>
      <c r="J36" s="89" t="s">
        <v>28</v>
      </c>
      <c r="K36" s="166"/>
      <c r="L36" s="166"/>
      <c r="M36" s="166" t="s">
        <v>29</v>
      </c>
      <c r="N36" s="71" t="s">
        <v>32</v>
      </c>
      <c r="O36" s="89" t="s">
        <v>33</v>
      </c>
    </row>
    <row r="37" spans="1:15" ht="16.5">
      <c r="A37" s="72"/>
      <c r="B37" s="73" t="s">
        <v>0</v>
      </c>
      <c r="C37" s="73" t="s">
        <v>1</v>
      </c>
      <c r="D37" s="74" t="s">
        <v>22</v>
      </c>
      <c r="E37" s="75" t="s">
        <v>2</v>
      </c>
      <c r="F37" s="75" t="s">
        <v>23</v>
      </c>
      <c r="G37" s="113" t="s">
        <v>24</v>
      </c>
      <c r="H37" s="114" t="s">
        <v>25</v>
      </c>
      <c r="I37" s="74" t="s">
        <v>27</v>
      </c>
      <c r="J37" s="90" t="s">
        <v>27</v>
      </c>
      <c r="K37" s="167" t="s">
        <v>30</v>
      </c>
      <c r="L37" s="167" t="s">
        <v>31</v>
      </c>
      <c r="M37" s="167" t="s">
        <v>27</v>
      </c>
      <c r="N37" s="77"/>
      <c r="O37" s="91"/>
    </row>
    <row r="38" spans="1:15">
      <c r="A38" s="150" t="s">
        <v>115</v>
      </c>
      <c r="B38" s="153">
        <v>1.5</v>
      </c>
      <c r="C38" s="153">
        <v>2.5</v>
      </c>
      <c r="D38" s="59">
        <f>B38*4.5</f>
        <v>6.75</v>
      </c>
      <c r="E38" s="59">
        <f>C38*4.5</f>
        <v>11.25</v>
      </c>
      <c r="F38" s="204">
        <f>ROUNDUP(J3,0)</f>
        <v>3</v>
      </c>
      <c r="G38" s="115">
        <f>ROUNDUP(K3,0)</f>
        <v>3</v>
      </c>
      <c r="H38" s="115">
        <f>ROUNDUP(L3,0)</f>
        <v>9</v>
      </c>
      <c r="I38" s="58">
        <f>D38*F38+E38*H38</f>
        <v>121.5</v>
      </c>
      <c r="J38" s="58">
        <f>D38*G38+E38*H38</f>
        <v>121.5</v>
      </c>
      <c r="K38" s="192">
        <v>3</v>
      </c>
      <c r="L38" s="192">
        <v>8</v>
      </c>
      <c r="M38" s="172">
        <f>D38*K38+E38*L38</f>
        <v>110.25</v>
      </c>
      <c r="N38" s="60">
        <f>M38-I38</f>
        <v>-11.25</v>
      </c>
      <c r="O38" s="66">
        <f>M38-J38</f>
        <v>-11.25</v>
      </c>
    </row>
    <row r="39" spans="1:15">
      <c r="A39" s="178" t="s">
        <v>116</v>
      </c>
      <c r="B39" s="179">
        <v>3.5</v>
      </c>
      <c r="C39" s="179">
        <v>0.5</v>
      </c>
      <c r="D39" s="59">
        <f t="shared" ref="D39:E46" si="8">B39*4.5</f>
        <v>15.75</v>
      </c>
      <c r="E39" s="59">
        <f t="shared" si="8"/>
        <v>2.25</v>
      </c>
      <c r="F39" s="204">
        <f t="shared" ref="F39:F51" si="9">ROUNDUP(J4,0)</f>
        <v>2</v>
      </c>
      <c r="G39" s="115">
        <f t="shared" ref="G39:G51" si="10">ROUNDUP(K4,0)</f>
        <v>3</v>
      </c>
      <c r="H39" s="115">
        <f t="shared" ref="H39:H51" si="11">ROUNDUP(L4,0)</f>
        <v>8</v>
      </c>
      <c r="I39" s="58">
        <f t="shared" ref="I39:I46" si="12">D39*F39+E39*H39</f>
        <v>49.5</v>
      </c>
      <c r="J39" s="58">
        <f t="shared" ref="J39:J46" si="13">D39*G39+E39*H39</f>
        <v>65.25</v>
      </c>
      <c r="K39" s="192">
        <v>3</v>
      </c>
      <c r="L39" s="192">
        <v>8</v>
      </c>
      <c r="M39" s="172">
        <f t="shared" ref="M39:M46" si="14">D39*K39+E39*L39</f>
        <v>65.25</v>
      </c>
      <c r="N39" s="60">
        <f t="shared" ref="N39:N46" si="15">M39-I39</f>
        <v>15.75</v>
      </c>
      <c r="O39" s="66">
        <f t="shared" ref="O39:O46" si="16">M39-J39</f>
        <v>0</v>
      </c>
    </row>
    <row r="40" spans="1:15">
      <c r="A40" s="178" t="s">
        <v>117</v>
      </c>
      <c r="B40" s="179">
        <v>3</v>
      </c>
      <c r="C40" s="179">
        <v>1</v>
      </c>
      <c r="D40" s="59">
        <f t="shared" si="8"/>
        <v>13.5</v>
      </c>
      <c r="E40" s="59">
        <f t="shared" si="8"/>
        <v>4.5</v>
      </c>
      <c r="F40" s="204">
        <f t="shared" si="9"/>
        <v>2</v>
      </c>
      <c r="G40" s="115">
        <f t="shared" si="10"/>
        <v>3</v>
      </c>
      <c r="H40" s="115">
        <f t="shared" si="11"/>
        <v>8</v>
      </c>
      <c r="I40" s="58">
        <f t="shared" si="12"/>
        <v>63</v>
      </c>
      <c r="J40" s="58">
        <f t="shared" si="13"/>
        <v>76.5</v>
      </c>
      <c r="K40" s="192">
        <v>3</v>
      </c>
      <c r="L40" s="192">
        <v>8</v>
      </c>
      <c r="M40" s="172">
        <f t="shared" si="14"/>
        <v>76.5</v>
      </c>
      <c r="N40" s="60">
        <f t="shared" si="15"/>
        <v>13.5</v>
      </c>
      <c r="O40" s="66">
        <f t="shared" si="16"/>
        <v>0</v>
      </c>
    </row>
    <row r="41" spans="1:15">
      <c r="A41" s="178" t="s">
        <v>97</v>
      </c>
      <c r="B41" s="179">
        <v>3</v>
      </c>
      <c r="C41" s="179">
        <v>1</v>
      </c>
      <c r="D41" s="59">
        <f t="shared" si="8"/>
        <v>13.5</v>
      </c>
      <c r="E41" s="59">
        <f t="shared" si="8"/>
        <v>4.5</v>
      </c>
      <c r="F41" s="203">
        <f t="shared" si="9"/>
        <v>2</v>
      </c>
      <c r="G41" s="115">
        <f t="shared" si="10"/>
        <v>2</v>
      </c>
      <c r="H41" s="115">
        <f t="shared" si="11"/>
        <v>10</v>
      </c>
      <c r="I41" s="58">
        <f t="shared" si="12"/>
        <v>72</v>
      </c>
      <c r="J41" s="58">
        <f t="shared" si="13"/>
        <v>72</v>
      </c>
      <c r="K41" s="193">
        <v>2</v>
      </c>
      <c r="L41" s="193">
        <v>10</v>
      </c>
      <c r="M41" s="172">
        <f t="shared" si="14"/>
        <v>72</v>
      </c>
      <c r="N41" s="60">
        <f t="shared" si="15"/>
        <v>0</v>
      </c>
      <c r="O41" s="66">
        <f t="shared" si="16"/>
        <v>0</v>
      </c>
    </row>
    <row r="42" spans="1:15">
      <c r="A42" s="178" t="s">
        <v>118</v>
      </c>
      <c r="B42" s="179">
        <v>2</v>
      </c>
      <c r="C42" s="179">
        <v>2</v>
      </c>
      <c r="D42" s="59">
        <f t="shared" si="8"/>
        <v>9</v>
      </c>
      <c r="E42" s="59">
        <f t="shared" si="8"/>
        <v>9</v>
      </c>
      <c r="F42" s="203">
        <f t="shared" si="9"/>
        <v>2</v>
      </c>
      <c r="G42" s="115">
        <f t="shared" si="10"/>
        <v>2</v>
      </c>
      <c r="H42" s="201">
        <f t="shared" si="11"/>
        <v>6</v>
      </c>
      <c r="I42" s="58">
        <f t="shared" si="12"/>
        <v>72</v>
      </c>
      <c r="J42" s="58">
        <f t="shared" si="13"/>
        <v>72</v>
      </c>
      <c r="K42" s="193">
        <v>2</v>
      </c>
      <c r="L42" s="193">
        <v>6</v>
      </c>
      <c r="M42" s="172">
        <f t="shared" si="14"/>
        <v>72</v>
      </c>
      <c r="N42" s="60">
        <f t="shared" si="15"/>
        <v>0</v>
      </c>
      <c r="O42" s="66">
        <f t="shared" si="16"/>
        <v>0</v>
      </c>
    </row>
    <row r="43" spans="1:15">
      <c r="A43" s="178" t="s">
        <v>119</v>
      </c>
      <c r="B43" s="179">
        <v>3</v>
      </c>
      <c r="C43" s="179">
        <v>1</v>
      </c>
      <c r="D43" s="59">
        <f t="shared" si="8"/>
        <v>13.5</v>
      </c>
      <c r="E43" s="59">
        <f t="shared" si="8"/>
        <v>4.5</v>
      </c>
      <c r="F43" s="203">
        <f t="shared" si="9"/>
        <v>2</v>
      </c>
      <c r="G43" s="115">
        <f t="shared" si="10"/>
        <v>2</v>
      </c>
      <c r="H43" s="201">
        <f t="shared" si="11"/>
        <v>6</v>
      </c>
      <c r="I43" s="58">
        <f t="shared" si="12"/>
        <v>54</v>
      </c>
      <c r="J43" s="58">
        <f t="shared" si="13"/>
        <v>54</v>
      </c>
      <c r="K43" s="193">
        <v>2</v>
      </c>
      <c r="L43" s="193">
        <v>6</v>
      </c>
      <c r="M43" s="172">
        <f t="shared" si="14"/>
        <v>54</v>
      </c>
      <c r="N43" s="60">
        <f t="shared" si="15"/>
        <v>0</v>
      </c>
      <c r="O43" s="66">
        <f t="shared" si="16"/>
        <v>0</v>
      </c>
    </row>
    <row r="44" spans="1:15">
      <c r="A44" s="178" t="s">
        <v>120</v>
      </c>
      <c r="B44" s="179">
        <v>2</v>
      </c>
      <c r="C44" s="179">
        <v>2</v>
      </c>
      <c r="D44" s="59">
        <f t="shared" si="8"/>
        <v>9</v>
      </c>
      <c r="E44" s="59">
        <f t="shared" si="8"/>
        <v>9</v>
      </c>
      <c r="F44" s="203">
        <f t="shared" si="9"/>
        <v>2</v>
      </c>
      <c r="G44" s="115">
        <f t="shared" si="10"/>
        <v>2</v>
      </c>
      <c r="H44" s="115">
        <f t="shared" si="11"/>
        <v>5</v>
      </c>
      <c r="I44" s="58">
        <f t="shared" si="12"/>
        <v>63</v>
      </c>
      <c r="J44" s="58">
        <f t="shared" si="13"/>
        <v>63</v>
      </c>
      <c r="K44" s="193">
        <v>2</v>
      </c>
      <c r="L44" s="193">
        <v>5</v>
      </c>
      <c r="M44" s="172">
        <f t="shared" si="14"/>
        <v>63</v>
      </c>
      <c r="N44" s="60">
        <f t="shared" si="15"/>
        <v>0</v>
      </c>
      <c r="O44" s="66">
        <f t="shared" si="16"/>
        <v>0</v>
      </c>
    </row>
    <row r="45" spans="1:15">
      <c r="A45" s="152" t="s">
        <v>100</v>
      </c>
      <c r="B45" s="180">
        <v>2.5</v>
      </c>
      <c r="C45" s="180">
        <v>1.5</v>
      </c>
      <c r="D45" s="59">
        <f t="shared" si="8"/>
        <v>11.25</v>
      </c>
      <c r="E45" s="59">
        <f t="shared" si="8"/>
        <v>6.75</v>
      </c>
      <c r="F45" s="203">
        <f t="shared" si="9"/>
        <v>2</v>
      </c>
      <c r="G45" s="115">
        <f t="shared" si="10"/>
        <v>2</v>
      </c>
      <c r="H45" s="115">
        <f t="shared" si="11"/>
        <v>3</v>
      </c>
      <c r="I45" s="58">
        <f t="shared" si="12"/>
        <v>42.75</v>
      </c>
      <c r="J45" s="58">
        <f t="shared" si="13"/>
        <v>42.75</v>
      </c>
      <c r="K45" s="193">
        <v>2</v>
      </c>
      <c r="L45" s="193">
        <v>3</v>
      </c>
      <c r="M45" s="172">
        <f t="shared" si="14"/>
        <v>42.75</v>
      </c>
      <c r="N45" s="60">
        <f t="shared" si="15"/>
        <v>0</v>
      </c>
      <c r="O45" s="66">
        <f t="shared" si="16"/>
        <v>0</v>
      </c>
    </row>
    <row r="46" spans="1:15">
      <c r="A46" s="178" t="s">
        <v>121</v>
      </c>
      <c r="B46" s="179">
        <v>3</v>
      </c>
      <c r="C46" s="179">
        <v>1</v>
      </c>
      <c r="D46" s="59">
        <f t="shared" si="8"/>
        <v>13.5</v>
      </c>
      <c r="E46" s="59">
        <f t="shared" si="8"/>
        <v>4.5</v>
      </c>
      <c r="F46" s="204">
        <f t="shared" si="9"/>
        <v>1</v>
      </c>
      <c r="G46" s="115">
        <f t="shared" si="10"/>
        <v>1</v>
      </c>
      <c r="H46" s="115">
        <f t="shared" si="11"/>
        <v>3</v>
      </c>
      <c r="I46" s="58">
        <f t="shared" si="12"/>
        <v>27</v>
      </c>
      <c r="J46" s="58">
        <f t="shared" si="13"/>
        <v>27</v>
      </c>
      <c r="K46" s="194">
        <v>2</v>
      </c>
      <c r="L46" s="194">
        <v>4</v>
      </c>
      <c r="M46" s="172">
        <f t="shared" si="14"/>
        <v>45</v>
      </c>
      <c r="N46" s="60">
        <f t="shared" si="15"/>
        <v>18</v>
      </c>
      <c r="O46" s="66">
        <f t="shared" si="16"/>
        <v>18</v>
      </c>
    </row>
    <row r="47" spans="1:15">
      <c r="A47" s="178" t="s">
        <v>122</v>
      </c>
      <c r="B47" s="179">
        <v>3</v>
      </c>
      <c r="C47" s="179">
        <v>1</v>
      </c>
      <c r="D47" s="59">
        <f t="shared" ref="D47:D51" si="17">B47*4.5</f>
        <v>13.5</v>
      </c>
      <c r="E47" s="59">
        <f t="shared" ref="E47:E51" si="18">C47*4.5</f>
        <v>4.5</v>
      </c>
      <c r="F47" s="203">
        <f t="shared" si="9"/>
        <v>1</v>
      </c>
      <c r="G47" s="115">
        <f t="shared" si="10"/>
        <v>2</v>
      </c>
      <c r="H47" s="115">
        <f t="shared" si="11"/>
        <v>5</v>
      </c>
      <c r="I47" s="58">
        <f t="shared" ref="I47:I51" si="19">D47*F47+E47*H47</f>
        <v>36</v>
      </c>
      <c r="J47" s="58">
        <f t="shared" ref="J47:J51" si="20">D47*G47+E47*H47</f>
        <v>49.5</v>
      </c>
      <c r="K47" s="194">
        <v>2</v>
      </c>
      <c r="L47" s="194">
        <v>6</v>
      </c>
      <c r="M47" s="172">
        <f t="shared" ref="M47:M51" si="21">D47*K47+E47*L47</f>
        <v>54</v>
      </c>
      <c r="N47" s="60">
        <f t="shared" ref="N47:N51" si="22">M47-I47</f>
        <v>18</v>
      </c>
      <c r="O47" s="66">
        <f t="shared" ref="O47:O51" si="23">M47-J47</f>
        <v>4.5</v>
      </c>
    </row>
    <row r="48" spans="1:15">
      <c r="A48" s="178" t="s">
        <v>123</v>
      </c>
      <c r="B48" s="179">
        <v>3</v>
      </c>
      <c r="C48" s="179">
        <v>1</v>
      </c>
      <c r="D48" s="59">
        <f t="shared" si="17"/>
        <v>13.5</v>
      </c>
      <c r="E48" s="59">
        <f t="shared" si="18"/>
        <v>4.5</v>
      </c>
      <c r="F48" s="203">
        <f t="shared" si="9"/>
        <v>1</v>
      </c>
      <c r="G48" s="115">
        <f t="shared" si="10"/>
        <v>1</v>
      </c>
      <c r="H48" s="115">
        <f t="shared" si="11"/>
        <v>2</v>
      </c>
      <c r="I48" s="58">
        <f t="shared" si="19"/>
        <v>22.5</v>
      </c>
      <c r="J48" s="58">
        <f t="shared" si="20"/>
        <v>22.5</v>
      </c>
      <c r="K48" s="194">
        <v>1</v>
      </c>
      <c r="L48" s="194">
        <v>3</v>
      </c>
      <c r="M48" s="172">
        <f t="shared" si="21"/>
        <v>27</v>
      </c>
      <c r="N48" s="60">
        <f t="shared" si="22"/>
        <v>4.5</v>
      </c>
      <c r="O48" s="66">
        <f t="shared" si="23"/>
        <v>4.5</v>
      </c>
    </row>
    <row r="49" spans="1:15">
      <c r="A49" s="178" t="s">
        <v>124</v>
      </c>
      <c r="B49" s="179">
        <v>3</v>
      </c>
      <c r="C49" s="179">
        <v>1</v>
      </c>
      <c r="D49" s="59">
        <f t="shared" si="17"/>
        <v>13.5</v>
      </c>
      <c r="E49" s="59">
        <f t="shared" si="18"/>
        <v>4.5</v>
      </c>
      <c r="F49" s="203">
        <f t="shared" si="9"/>
        <v>1</v>
      </c>
      <c r="G49" s="115">
        <f t="shared" si="10"/>
        <v>1</v>
      </c>
      <c r="H49" s="115">
        <f t="shared" si="11"/>
        <v>1</v>
      </c>
      <c r="I49" s="58">
        <f t="shared" si="19"/>
        <v>18</v>
      </c>
      <c r="J49" s="58">
        <f t="shared" si="20"/>
        <v>18</v>
      </c>
      <c r="K49" s="194">
        <v>1</v>
      </c>
      <c r="L49" s="194">
        <v>2</v>
      </c>
      <c r="M49" s="172">
        <f t="shared" si="21"/>
        <v>22.5</v>
      </c>
      <c r="N49" s="60">
        <f t="shared" si="22"/>
        <v>4.5</v>
      </c>
      <c r="O49" s="66">
        <f t="shared" si="23"/>
        <v>4.5</v>
      </c>
    </row>
    <row r="50" spans="1:15">
      <c r="A50" s="178" t="s">
        <v>125</v>
      </c>
      <c r="B50" s="179">
        <v>3</v>
      </c>
      <c r="C50" s="179">
        <v>1</v>
      </c>
      <c r="D50" s="59">
        <f t="shared" si="17"/>
        <v>13.5</v>
      </c>
      <c r="E50" s="59">
        <f t="shared" si="18"/>
        <v>4.5</v>
      </c>
      <c r="F50" s="203">
        <f t="shared" si="9"/>
        <v>1</v>
      </c>
      <c r="G50" s="115">
        <f t="shared" si="10"/>
        <v>1</v>
      </c>
      <c r="H50" s="115">
        <f t="shared" si="11"/>
        <v>5</v>
      </c>
      <c r="I50" s="58">
        <f t="shared" si="19"/>
        <v>36</v>
      </c>
      <c r="J50" s="58">
        <f t="shared" si="20"/>
        <v>36</v>
      </c>
      <c r="K50" s="194">
        <v>1</v>
      </c>
      <c r="L50" s="194">
        <v>4</v>
      </c>
      <c r="M50" s="172">
        <f t="shared" si="21"/>
        <v>31.5</v>
      </c>
      <c r="N50" s="60">
        <f t="shared" si="22"/>
        <v>-4.5</v>
      </c>
      <c r="O50" s="66">
        <f t="shared" si="23"/>
        <v>-4.5</v>
      </c>
    </row>
    <row r="51" spans="1:15">
      <c r="A51" s="178" t="s">
        <v>126</v>
      </c>
      <c r="B51" s="179">
        <v>2</v>
      </c>
      <c r="C51" s="179">
        <v>2</v>
      </c>
      <c r="D51" s="59">
        <f t="shared" si="17"/>
        <v>9</v>
      </c>
      <c r="E51" s="59">
        <f t="shared" si="18"/>
        <v>9</v>
      </c>
      <c r="F51" s="203">
        <f t="shared" si="9"/>
        <v>1</v>
      </c>
      <c r="G51" s="115">
        <f t="shared" si="10"/>
        <v>1</v>
      </c>
      <c r="H51" s="115">
        <f t="shared" si="11"/>
        <v>3</v>
      </c>
      <c r="I51" s="58">
        <f t="shared" si="19"/>
        <v>36</v>
      </c>
      <c r="J51" s="58">
        <f t="shared" si="20"/>
        <v>36</v>
      </c>
      <c r="K51" s="194">
        <v>1</v>
      </c>
      <c r="L51" s="194">
        <v>2</v>
      </c>
      <c r="M51" s="172">
        <f t="shared" si="21"/>
        <v>27</v>
      </c>
      <c r="N51" s="60">
        <f t="shared" si="22"/>
        <v>-9</v>
      </c>
      <c r="O51" s="66">
        <f t="shared" si="23"/>
        <v>-9</v>
      </c>
    </row>
    <row r="52" spans="1:15">
      <c r="M52" s="11" t="s">
        <v>54</v>
      </c>
      <c r="N52" s="22">
        <f>SUM(N38:N51)</f>
        <v>49.5</v>
      </c>
      <c r="O52" s="200">
        <f>SUM(O38:O51)</f>
        <v>6.75</v>
      </c>
    </row>
  </sheetData>
  <pageMargins left="0.51181102362204722" right="0.51181102362204722" top="0.55118110236220474" bottom="0.15748031496062992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workbookViewId="0">
      <selection activeCell="C18" sqref="C18"/>
    </sheetView>
  </sheetViews>
  <sheetFormatPr baseColWidth="10" defaultColWidth="11.42578125" defaultRowHeight="15"/>
  <cols>
    <col min="1" max="4" width="9.7109375" customWidth="1"/>
    <col min="5" max="16" width="9.7109375" style="9" customWidth="1"/>
    <col min="17" max="17" width="9.7109375" customWidth="1"/>
  </cols>
  <sheetData>
    <row r="1" spans="1:12" ht="20.25">
      <c r="A1" s="95" t="s">
        <v>127</v>
      </c>
      <c r="B1" s="79"/>
      <c r="C1" s="95" t="s">
        <v>86</v>
      </c>
      <c r="D1" s="79"/>
      <c r="E1" s="80" t="s">
        <v>10</v>
      </c>
      <c r="F1" s="80" t="s">
        <v>11</v>
      </c>
      <c r="G1" s="80" t="s">
        <v>12</v>
      </c>
      <c r="H1" s="80" t="s">
        <v>13</v>
      </c>
      <c r="I1" s="86" t="s">
        <v>14</v>
      </c>
      <c r="J1" s="81" t="s">
        <v>16</v>
      </c>
      <c r="K1" s="82" t="s">
        <v>17</v>
      </c>
      <c r="L1" s="81" t="s">
        <v>20</v>
      </c>
    </row>
    <row r="2" spans="1:12" ht="16.5">
      <c r="A2" s="37"/>
      <c r="B2" s="83" t="s">
        <v>106</v>
      </c>
      <c r="C2" s="83" t="s">
        <v>107</v>
      </c>
      <c r="D2" s="84" t="s">
        <v>108</v>
      </c>
      <c r="E2" s="108" t="s">
        <v>9</v>
      </c>
      <c r="F2" s="108" t="s">
        <v>9</v>
      </c>
      <c r="G2" s="108" t="s">
        <v>9</v>
      </c>
      <c r="H2" s="108" t="s">
        <v>9</v>
      </c>
      <c r="I2" s="92" t="s">
        <v>44</v>
      </c>
      <c r="J2" s="87" t="s">
        <v>18</v>
      </c>
      <c r="K2" s="88" t="s">
        <v>19</v>
      </c>
      <c r="L2" s="87" t="s">
        <v>15</v>
      </c>
    </row>
    <row r="3" spans="1:12">
      <c r="A3" s="145" t="s">
        <v>128</v>
      </c>
      <c r="B3" s="4">
        <v>2</v>
      </c>
      <c r="C3" s="4">
        <v>2</v>
      </c>
      <c r="D3" s="206">
        <v>20</v>
      </c>
      <c r="E3" s="145">
        <v>76</v>
      </c>
      <c r="F3" s="145">
        <v>76</v>
      </c>
      <c r="G3" s="145">
        <v>98</v>
      </c>
      <c r="H3" s="145">
        <v>85</v>
      </c>
      <c r="I3" s="202">
        <f>I24</f>
        <v>100</v>
      </c>
      <c r="J3" s="216">
        <f>I3/80</f>
        <v>1.25</v>
      </c>
      <c r="K3" s="217">
        <f>I3/60</f>
        <v>1.6666666666666667</v>
      </c>
      <c r="L3" s="59">
        <f>I3/D3</f>
        <v>5</v>
      </c>
    </row>
    <row r="4" spans="1:12">
      <c r="A4" s="145" t="s">
        <v>122</v>
      </c>
      <c r="B4" s="4">
        <v>3</v>
      </c>
      <c r="C4" s="4">
        <v>1</v>
      </c>
      <c r="D4" s="146">
        <v>15</v>
      </c>
      <c r="E4" s="145">
        <v>79</v>
      </c>
      <c r="F4" s="145">
        <v>76</v>
      </c>
      <c r="G4" s="145">
        <v>95</v>
      </c>
      <c r="H4" s="145">
        <v>85</v>
      </c>
      <c r="I4" s="133">
        <f t="shared" ref="I4:I20" si="0">I25</f>
        <v>105</v>
      </c>
      <c r="J4" s="216">
        <f t="shared" ref="J4:J20" si="1">I4/80</f>
        <v>1.3125</v>
      </c>
      <c r="K4" s="217">
        <f t="shared" ref="K4:K11" si="2">I4/60</f>
        <v>1.75</v>
      </c>
      <c r="L4" s="59">
        <f t="shared" ref="L4:L11" si="3">I4/D4</f>
        <v>7</v>
      </c>
    </row>
    <row r="5" spans="1:12">
      <c r="A5" s="145" t="s">
        <v>129</v>
      </c>
      <c r="B5" s="4">
        <v>3</v>
      </c>
      <c r="C5" s="4">
        <v>1</v>
      </c>
      <c r="D5" s="146">
        <v>16</v>
      </c>
      <c r="E5" s="145">
        <v>77</v>
      </c>
      <c r="F5" s="145">
        <v>70</v>
      </c>
      <c r="G5" s="145">
        <v>97</v>
      </c>
      <c r="H5" s="145">
        <v>110</v>
      </c>
      <c r="I5" s="133">
        <f t="shared" si="0"/>
        <v>112</v>
      </c>
      <c r="J5" s="216">
        <f t="shared" si="1"/>
        <v>1.4</v>
      </c>
      <c r="K5" s="217">
        <f t="shared" si="2"/>
        <v>1.8666666666666667</v>
      </c>
      <c r="L5" s="59">
        <f t="shared" si="3"/>
        <v>7</v>
      </c>
    </row>
    <row r="6" spans="1:12">
      <c r="A6" s="145" t="s">
        <v>130</v>
      </c>
      <c r="B6" s="4">
        <v>3</v>
      </c>
      <c r="C6" s="4">
        <v>1</v>
      </c>
      <c r="D6" s="206">
        <v>20</v>
      </c>
      <c r="E6" s="145">
        <v>71</v>
      </c>
      <c r="F6" s="145">
        <v>65</v>
      </c>
      <c r="G6" s="145">
        <v>95</v>
      </c>
      <c r="H6" s="145">
        <v>76</v>
      </c>
      <c r="I6" s="133">
        <f t="shared" si="0"/>
        <v>100</v>
      </c>
      <c r="J6" s="216">
        <f t="shared" si="1"/>
        <v>1.25</v>
      </c>
      <c r="K6" s="217">
        <f t="shared" si="2"/>
        <v>1.6666666666666667</v>
      </c>
      <c r="L6" s="59">
        <f t="shared" si="3"/>
        <v>5</v>
      </c>
    </row>
    <row r="7" spans="1:12">
      <c r="A7" s="145" t="s">
        <v>131</v>
      </c>
      <c r="B7" s="4">
        <v>2</v>
      </c>
      <c r="C7" s="4">
        <v>2</v>
      </c>
      <c r="D7" s="206">
        <v>20</v>
      </c>
      <c r="E7" s="145">
        <v>92</v>
      </c>
      <c r="F7" s="145">
        <v>72</v>
      </c>
      <c r="G7" s="145">
        <v>94</v>
      </c>
      <c r="H7" s="145">
        <v>76</v>
      </c>
      <c r="I7" s="133">
        <f t="shared" si="0"/>
        <v>100</v>
      </c>
      <c r="J7" s="216">
        <f t="shared" si="1"/>
        <v>1.25</v>
      </c>
      <c r="K7" s="217">
        <f t="shared" si="2"/>
        <v>1.6666666666666667</v>
      </c>
      <c r="L7" s="59">
        <f t="shared" si="3"/>
        <v>5</v>
      </c>
    </row>
    <row r="8" spans="1:12">
      <c r="A8" s="195" t="s">
        <v>132</v>
      </c>
      <c r="B8" s="4">
        <v>2</v>
      </c>
      <c r="C8" s="4">
        <v>2</v>
      </c>
      <c r="D8" s="207">
        <v>20</v>
      </c>
      <c r="E8" s="195">
        <v>97</v>
      </c>
      <c r="F8" s="195">
        <v>100</v>
      </c>
      <c r="G8" s="195">
        <v>113</v>
      </c>
      <c r="H8" s="195">
        <v>84</v>
      </c>
      <c r="I8" s="202">
        <f t="shared" si="0"/>
        <v>100</v>
      </c>
      <c r="J8" s="216">
        <f t="shared" si="1"/>
        <v>1.25</v>
      </c>
      <c r="K8" s="217">
        <f t="shared" si="2"/>
        <v>1.6666666666666667</v>
      </c>
      <c r="L8" s="59">
        <f t="shared" si="3"/>
        <v>5</v>
      </c>
    </row>
    <row r="9" spans="1:12">
      <c r="A9" s="3" t="s">
        <v>133</v>
      </c>
      <c r="B9" s="4">
        <v>3.5</v>
      </c>
      <c r="C9" s="4">
        <v>0.5</v>
      </c>
      <c r="D9" s="123">
        <v>20</v>
      </c>
      <c r="E9" s="3">
        <v>124</v>
      </c>
      <c r="F9" s="3">
        <v>129</v>
      </c>
      <c r="G9" s="3">
        <v>118</v>
      </c>
      <c r="H9" s="3">
        <v>90</v>
      </c>
      <c r="I9" s="202">
        <f t="shared" si="0"/>
        <v>100</v>
      </c>
      <c r="J9" s="216">
        <f t="shared" si="1"/>
        <v>1.25</v>
      </c>
      <c r="K9" s="217">
        <f t="shared" si="2"/>
        <v>1.6666666666666667</v>
      </c>
      <c r="L9" s="59">
        <f t="shared" si="3"/>
        <v>5</v>
      </c>
    </row>
    <row r="10" spans="1:12">
      <c r="A10" s="3" t="s">
        <v>134</v>
      </c>
      <c r="B10" s="4">
        <v>2</v>
      </c>
      <c r="C10" s="4">
        <v>2</v>
      </c>
      <c r="D10" s="138">
        <v>15</v>
      </c>
      <c r="E10" s="3">
        <v>119</v>
      </c>
      <c r="F10" s="3">
        <v>92</v>
      </c>
      <c r="G10" s="3">
        <v>87</v>
      </c>
      <c r="H10" s="3">
        <v>69</v>
      </c>
      <c r="I10" s="133">
        <f t="shared" si="0"/>
        <v>90</v>
      </c>
      <c r="J10" s="216">
        <f t="shared" si="1"/>
        <v>1.125</v>
      </c>
      <c r="K10" s="217">
        <f t="shared" si="2"/>
        <v>1.5</v>
      </c>
      <c r="L10" s="59">
        <f t="shared" si="3"/>
        <v>6</v>
      </c>
    </row>
    <row r="11" spans="1:12">
      <c r="A11" s="3" t="s">
        <v>135</v>
      </c>
      <c r="B11" s="4">
        <v>2</v>
      </c>
      <c r="C11" s="4">
        <v>2</v>
      </c>
      <c r="D11" s="123">
        <v>20</v>
      </c>
      <c r="E11" s="3">
        <v>97</v>
      </c>
      <c r="F11" s="3">
        <v>73</v>
      </c>
      <c r="G11" s="3">
        <v>63</v>
      </c>
      <c r="H11" s="3">
        <v>57</v>
      </c>
      <c r="I11" s="202">
        <f t="shared" si="0"/>
        <v>60</v>
      </c>
      <c r="J11" s="216">
        <f t="shared" si="1"/>
        <v>0.75</v>
      </c>
      <c r="K11" s="217">
        <f t="shared" si="2"/>
        <v>1</v>
      </c>
      <c r="L11" s="59">
        <f t="shared" si="3"/>
        <v>3</v>
      </c>
    </row>
    <row r="12" spans="1:12">
      <c r="A12" s="3" t="s">
        <v>136</v>
      </c>
      <c r="B12" s="4">
        <v>3</v>
      </c>
      <c r="C12" s="4">
        <v>1</v>
      </c>
      <c r="D12" s="123">
        <v>20</v>
      </c>
      <c r="E12" s="3">
        <v>152</v>
      </c>
      <c r="F12" s="3">
        <v>121</v>
      </c>
      <c r="G12" s="3">
        <v>89</v>
      </c>
      <c r="H12" s="3">
        <v>69</v>
      </c>
      <c r="I12" s="133">
        <f t="shared" si="0"/>
        <v>80</v>
      </c>
      <c r="J12" s="216">
        <f t="shared" si="1"/>
        <v>1</v>
      </c>
      <c r="K12" s="217">
        <f t="shared" ref="K12:K20" si="4">I12/60</f>
        <v>1.3333333333333333</v>
      </c>
      <c r="L12" s="59">
        <f t="shared" ref="L12:L20" si="5">I12/D12</f>
        <v>4</v>
      </c>
    </row>
    <row r="13" spans="1:12">
      <c r="A13" s="3" t="s">
        <v>137</v>
      </c>
      <c r="B13" s="4">
        <v>2</v>
      </c>
      <c r="C13" s="4">
        <v>2</v>
      </c>
      <c r="D13" s="138">
        <v>15</v>
      </c>
      <c r="E13" s="3">
        <v>25</v>
      </c>
      <c r="F13" s="3">
        <v>12</v>
      </c>
      <c r="G13" s="3">
        <v>11</v>
      </c>
      <c r="H13" s="3">
        <v>13</v>
      </c>
      <c r="I13" s="133">
        <f t="shared" si="0"/>
        <v>15</v>
      </c>
      <c r="J13" s="216">
        <f t="shared" si="1"/>
        <v>0.1875</v>
      </c>
      <c r="K13" s="217">
        <f t="shared" si="4"/>
        <v>0.25</v>
      </c>
      <c r="L13" s="59">
        <f t="shared" si="5"/>
        <v>1</v>
      </c>
    </row>
    <row r="14" spans="1:12">
      <c r="A14" s="3" t="s">
        <v>138</v>
      </c>
      <c r="B14" s="4">
        <v>3</v>
      </c>
      <c r="C14" s="4">
        <v>1</v>
      </c>
      <c r="D14" s="138">
        <v>15</v>
      </c>
      <c r="E14" s="3">
        <v>26</v>
      </c>
      <c r="F14" s="3">
        <v>15</v>
      </c>
      <c r="G14" s="3">
        <v>13</v>
      </c>
      <c r="H14" s="3">
        <v>10</v>
      </c>
      <c r="I14" s="133">
        <f t="shared" si="0"/>
        <v>30</v>
      </c>
      <c r="J14" s="216">
        <f t="shared" si="1"/>
        <v>0.375</v>
      </c>
      <c r="K14" s="217">
        <f t="shared" si="4"/>
        <v>0.5</v>
      </c>
      <c r="L14" s="59">
        <f t="shared" si="5"/>
        <v>2</v>
      </c>
    </row>
    <row r="15" spans="1:12">
      <c r="A15" s="3" t="s">
        <v>146</v>
      </c>
      <c r="B15" s="4">
        <v>2</v>
      </c>
      <c r="C15" s="4">
        <v>2</v>
      </c>
      <c r="D15" s="138">
        <v>15</v>
      </c>
      <c r="E15" s="3">
        <v>21</v>
      </c>
      <c r="F15" s="3">
        <v>17</v>
      </c>
      <c r="G15" s="3">
        <v>19</v>
      </c>
      <c r="H15" s="3">
        <v>11</v>
      </c>
      <c r="I15" s="133">
        <f t="shared" si="0"/>
        <v>30</v>
      </c>
      <c r="J15" s="216">
        <f t="shared" si="1"/>
        <v>0.375</v>
      </c>
      <c r="K15" s="217">
        <f t="shared" si="4"/>
        <v>0.5</v>
      </c>
      <c r="L15" s="59">
        <f t="shared" si="5"/>
        <v>2</v>
      </c>
    </row>
    <row r="16" spans="1:12">
      <c r="A16" s="3" t="s">
        <v>140</v>
      </c>
      <c r="B16" s="4">
        <v>3</v>
      </c>
      <c r="C16" s="4">
        <v>1</v>
      </c>
      <c r="D16" s="138">
        <v>9</v>
      </c>
      <c r="E16" s="3">
        <v>35</v>
      </c>
      <c r="F16" s="3">
        <v>21</v>
      </c>
      <c r="G16" s="3">
        <v>17</v>
      </c>
      <c r="H16" s="3">
        <v>13</v>
      </c>
      <c r="I16" s="133">
        <f t="shared" si="0"/>
        <v>27</v>
      </c>
      <c r="J16" s="216">
        <f t="shared" si="1"/>
        <v>0.33750000000000002</v>
      </c>
      <c r="K16" s="217">
        <f t="shared" si="4"/>
        <v>0.45</v>
      </c>
      <c r="L16" s="59">
        <f t="shared" si="5"/>
        <v>3</v>
      </c>
    </row>
    <row r="17" spans="1:12">
      <c r="A17" s="205" t="s">
        <v>141</v>
      </c>
      <c r="B17" s="4">
        <v>1</v>
      </c>
      <c r="C17" s="4">
        <v>3</v>
      </c>
      <c r="D17" s="123">
        <v>20</v>
      </c>
      <c r="E17" s="3">
        <v>28</v>
      </c>
      <c r="F17" s="3">
        <v>28</v>
      </c>
      <c r="G17" s="3">
        <v>35</v>
      </c>
      <c r="H17" s="3">
        <v>21</v>
      </c>
      <c r="I17" s="133">
        <f t="shared" si="0"/>
        <v>40</v>
      </c>
      <c r="J17" s="216">
        <f t="shared" si="1"/>
        <v>0.5</v>
      </c>
      <c r="K17" s="217">
        <f t="shared" si="4"/>
        <v>0.66666666666666663</v>
      </c>
      <c r="L17" s="59">
        <f t="shared" si="5"/>
        <v>2</v>
      </c>
    </row>
    <row r="18" spans="1:12">
      <c r="A18" s="3" t="s">
        <v>142</v>
      </c>
      <c r="B18" s="4">
        <v>3</v>
      </c>
      <c r="C18" s="4">
        <v>1</v>
      </c>
      <c r="D18" s="138">
        <v>16</v>
      </c>
      <c r="E18" s="3">
        <v>37</v>
      </c>
      <c r="F18" s="3">
        <v>25</v>
      </c>
      <c r="G18" s="3">
        <v>30</v>
      </c>
      <c r="H18" s="3">
        <v>26</v>
      </c>
      <c r="I18" s="202">
        <f t="shared" si="0"/>
        <v>32</v>
      </c>
      <c r="J18" s="216">
        <f t="shared" si="1"/>
        <v>0.4</v>
      </c>
      <c r="K18" s="217">
        <f t="shared" si="4"/>
        <v>0.53333333333333333</v>
      </c>
      <c r="L18" s="59">
        <f t="shared" si="5"/>
        <v>2</v>
      </c>
    </row>
    <row r="19" spans="1:12">
      <c r="A19" s="3" t="s">
        <v>143</v>
      </c>
      <c r="B19" s="4">
        <v>2</v>
      </c>
      <c r="C19" s="4">
        <v>2</v>
      </c>
      <c r="D19" s="138">
        <v>16</v>
      </c>
      <c r="E19" s="3">
        <v>37</v>
      </c>
      <c r="F19" s="3">
        <v>28</v>
      </c>
      <c r="G19" s="3">
        <v>32</v>
      </c>
      <c r="H19" s="3">
        <v>29</v>
      </c>
      <c r="I19" s="202">
        <f t="shared" si="0"/>
        <v>32</v>
      </c>
      <c r="J19" s="216">
        <f t="shared" si="1"/>
        <v>0.4</v>
      </c>
      <c r="K19" s="217">
        <f t="shared" si="4"/>
        <v>0.53333333333333333</v>
      </c>
      <c r="L19" s="59">
        <f t="shared" si="5"/>
        <v>2</v>
      </c>
    </row>
    <row r="20" spans="1:12">
      <c r="A20" s="3" t="s">
        <v>145</v>
      </c>
      <c r="B20" s="4">
        <v>2</v>
      </c>
      <c r="C20" s="4">
        <v>2</v>
      </c>
      <c r="D20" s="138">
        <v>12</v>
      </c>
      <c r="E20" s="3">
        <v>44</v>
      </c>
      <c r="F20" s="3">
        <v>29</v>
      </c>
      <c r="G20" s="3">
        <v>38</v>
      </c>
      <c r="H20" s="3">
        <v>23</v>
      </c>
      <c r="I20" s="202">
        <f t="shared" si="0"/>
        <v>36</v>
      </c>
      <c r="J20" s="216">
        <f t="shared" si="1"/>
        <v>0.45</v>
      </c>
      <c r="K20" s="217">
        <f t="shared" si="4"/>
        <v>0.6</v>
      </c>
      <c r="L20" s="59">
        <f t="shared" si="5"/>
        <v>3</v>
      </c>
    </row>
    <row r="21" spans="1:12">
      <c r="A21" s="175"/>
      <c r="B21" s="176"/>
      <c r="C21" s="176"/>
      <c r="D21" s="177"/>
      <c r="E21" s="189"/>
      <c r="F21" s="189"/>
      <c r="G21" s="189"/>
      <c r="H21" s="189"/>
      <c r="I21" s="190"/>
      <c r="J21" s="56"/>
      <c r="K21" s="57"/>
      <c r="L21" s="56"/>
    </row>
    <row r="23" spans="1:12" ht="16.5">
      <c r="C23" t="s">
        <v>192</v>
      </c>
      <c r="D23" t="s">
        <v>193</v>
      </c>
      <c r="E23" s="92" t="s">
        <v>3</v>
      </c>
      <c r="F23" s="92" t="s">
        <v>3</v>
      </c>
      <c r="G23" s="92" t="s">
        <v>3</v>
      </c>
      <c r="H23" s="92" t="s">
        <v>3</v>
      </c>
      <c r="I23" s="92" t="s">
        <v>44</v>
      </c>
      <c r="J23" s="80"/>
    </row>
    <row r="24" spans="1:12">
      <c r="B24" s="8">
        <f>H3/D3</f>
        <v>4.25</v>
      </c>
      <c r="C24" s="147">
        <v>6</v>
      </c>
      <c r="D24" s="208">
        <v>5</v>
      </c>
      <c r="E24" s="252">
        <v>100</v>
      </c>
      <c r="F24" s="185">
        <v>90</v>
      </c>
      <c r="G24" s="185">
        <v>90</v>
      </c>
      <c r="H24" s="185">
        <v>120</v>
      </c>
      <c r="I24" s="215">
        <f>D24*D3</f>
        <v>100</v>
      </c>
      <c r="J24" s="145" t="s">
        <v>128</v>
      </c>
    </row>
    <row r="25" spans="1:12">
      <c r="B25" s="8">
        <f t="shared" ref="B25:B41" si="6">H4/D4</f>
        <v>5.666666666666667</v>
      </c>
      <c r="C25" s="147">
        <v>7</v>
      </c>
      <c r="D25" s="142">
        <v>7</v>
      </c>
      <c r="E25" s="252">
        <v>105</v>
      </c>
      <c r="F25" s="185">
        <v>90</v>
      </c>
      <c r="G25" s="185">
        <v>90</v>
      </c>
      <c r="H25" s="185">
        <v>105</v>
      </c>
      <c r="I25" s="185">
        <f t="shared" ref="I25:I41" si="7">D25*D4</f>
        <v>105</v>
      </c>
      <c r="J25" s="145" t="s">
        <v>122</v>
      </c>
    </row>
    <row r="26" spans="1:12">
      <c r="B26" s="8">
        <f t="shared" si="6"/>
        <v>6.875</v>
      </c>
      <c r="C26" s="147">
        <v>7</v>
      </c>
      <c r="D26" s="142">
        <v>7</v>
      </c>
      <c r="E26" s="252">
        <v>100</v>
      </c>
      <c r="F26" s="185">
        <v>90</v>
      </c>
      <c r="G26" s="185">
        <v>80</v>
      </c>
      <c r="H26" s="185">
        <v>112</v>
      </c>
      <c r="I26" s="185">
        <f t="shared" si="7"/>
        <v>112</v>
      </c>
      <c r="J26" s="145" t="s">
        <v>129</v>
      </c>
    </row>
    <row r="27" spans="1:12">
      <c r="B27" s="8">
        <f t="shared" si="6"/>
        <v>3.8</v>
      </c>
      <c r="C27" s="147">
        <v>5</v>
      </c>
      <c r="D27" s="142">
        <v>5</v>
      </c>
      <c r="E27" s="252">
        <v>120</v>
      </c>
      <c r="F27" s="185">
        <v>90</v>
      </c>
      <c r="G27" s="185">
        <v>90</v>
      </c>
      <c r="H27" s="185">
        <v>100</v>
      </c>
      <c r="I27" s="185">
        <f t="shared" si="7"/>
        <v>100</v>
      </c>
      <c r="J27" s="145" t="s">
        <v>130</v>
      </c>
    </row>
    <row r="28" spans="1:12">
      <c r="B28" s="8">
        <f t="shared" si="6"/>
        <v>3.8</v>
      </c>
      <c r="C28" s="147">
        <v>5</v>
      </c>
      <c r="D28" s="142">
        <v>5</v>
      </c>
      <c r="E28" s="252">
        <v>120</v>
      </c>
      <c r="F28" s="185">
        <v>110</v>
      </c>
      <c r="G28" s="185">
        <v>90</v>
      </c>
      <c r="H28" s="185">
        <v>100</v>
      </c>
      <c r="I28" s="185">
        <f t="shared" si="7"/>
        <v>100</v>
      </c>
      <c r="J28" s="145" t="s">
        <v>131</v>
      </c>
    </row>
    <row r="29" spans="1:12">
      <c r="B29" s="8">
        <f t="shared" si="6"/>
        <v>4.2</v>
      </c>
      <c r="C29" s="198">
        <v>6</v>
      </c>
      <c r="D29" s="211">
        <v>5</v>
      </c>
      <c r="E29" s="253">
        <v>120</v>
      </c>
      <c r="F29" s="249">
        <v>120</v>
      </c>
      <c r="G29" s="249">
        <v>120</v>
      </c>
      <c r="H29" s="249">
        <v>120</v>
      </c>
      <c r="I29" s="213">
        <f t="shared" si="7"/>
        <v>100</v>
      </c>
      <c r="J29" s="195" t="s">
        <v>132</v>
      </c>
    </row>
    <row r="30" spans="1:12">
      <c r="B30" s="8">
        <f t="shared" si="6"/>
        <v>4.5</v>
      </c>
      <c r="C30" s="4">
        <v>7</v>
      </c>
      <c r="D30" s="210">
        <v>5</v>
      </c>
      <c r="E30" s="159">
        <v>140</v>
      </c>
      <c r="F30" s="152">
        <v>140</v>
      </c>
      <c r="G30" s="152">
        <v>140</v>
      </c>
      <c r="H30" s="199">
        <v>140</v>
      </c>
      <c r="I30" s="214">
        <f t="shared" si="7"/>
        <v>100</v>
      </c>
      <c r="J30" s="3" t="s">
        <v>133</v>
      </c>
    </row>
    <row r="31" spans="1:12">
      <c r="B31" s="8">
        <f t="shared" si="6"/>
        <v>4.5999999999999996</v>
      </c>
      <c r="C31" s="4">
        <v>7</v>
      </c>
      <c r="D31" s="180">
        <v>6</v>
      </c>
      <c r="E31" s="159">
        <v>105</v>
      </c>
      <c r="F31" s="152">
        <v>120</v>
      </c>
      <c r="G31" s="152">
        <v>105</v>
      </c>
      <c r="H31" s="199">
        <v>105</v>
      </c>
      <c r="I31" s="214">
        <f t="shared" si="7"/>
        <v>90</v>
      </c>
      <c r="J31" s="3" t="s">
        <v>134</v>
      </c>
    </row>
    <row r="32" spans="1:12">
      <c r="B32" s="8">
        <f t="shared" si="6"/>
        <v>2.85</v>
      </c>
      <c r="C32" s="4">
        <v>4</v>
      </c>
      <c r="D32" s="210">
        <v>3</v>
      </c>
      <c r="E32" s="159">
        <v>100</v>
      </c>
      <c r="F32" s="152">
        <v>120</v>
      </c>
      <c r="G32" s="152">
        <v>100</v>
      </c>
      <c r="H32" s="199">
        <v>80</v>
      </c>
      <c r="I32" s="214">
        <f t="shared" si="7"/>
        <v>60</v>
      </c>
      <c r="J32" s="3" t="s">
        <v>135</v>
      </c>
    </row>
    <row r="33" spans="1:15">
      <c r="B33" s="8">
        <f t="shared" si="6"/>
        <v>3.45</v>
      </c>
      <c r="C33" s="4">
        <v>6</v>
      </c>
      <c r="D33" s="180">
        <v>4</v>
      </c>
      <c r="E33" s="159">
        <v>100</v>
      </c>
      <c r="F33" s="159">
        <v>140</v>
      </c>
      <c r="G33" s="159">
        <v>140</v>
      </c>
      <c r="H33" s="133">
        <v>120</v>
      </c>
      <c r="I33" s="199">
        <f t="shared" si="7"/>
        <v>80</v>
      </c>
      <c r="J33" s="3" t="s">
        <v>136</v>
      </c>
    </row>
    <row r="34" spans="1:15">
      <c r="B34" s="8">
        <f t="shared" si="6"/>
        <v>0.8666666666666667</v>
      </c>
      <c r="C34" s="4">
        <v>1</v>
      </c>
      <c r="D34" s="180">
        <v>1</v>
      </c>
      <c r="E34" s="159">
        <v>30</v>
      </c>
      <c r="F34" s="159">
        <v>30</v>
      </c>
      <c r="G34" s="159">
        <v>30</v>
      </c>
      <c r="H34" s="133">
        <v>15</v>
      </c>
      <c r="I34" s="199">
        <f t="shared" si="7"/>
        <v>15</v>
      </c>
      <c r="J34" s="3" t="s">
        <v>137</v>
      </c>
    </row>
    <row r="35" spans="1:15">
      <c r="B35" s="8">
        <f t="shared" si="6"/>
        <v>0.66666666666666663</v>
      </c>
      <c r="C35" s="4">
        <v>2</v>
      </c>
      <c r="D35" s="180">
        <v>2</v>
      </c>
      <c r="E35" s="159">
        <v>30</v>
      </c>
      <c r="F35" s="159">
        <v>30</v>
      </c>
      <c r="G35" s="159">
        <v>30</v>
      </c>
      <c r="H35" s="133">
        <v>30</v>
      </c>
      <c r="I35" s="199">
        <f t="shared" si="7"/>
        <v>30</v>
      </c>
      <c r="J35" s="3" t="s">
        <v>138</v>
      </c>
    </row>
    <row r="36" spans="1:15">
      <c r="B36" s="8">
        <f t="shared" si="6"/>
        <v>0.73333333333333328</v>
      </c>
      <c r="C36" s="4">
        <v>2</v>
      </c>
      <c r="D36" s="180">
        <v>2</v>
      </c>
      <c r="E36" s="159">
        <v>30</v>
      </c>
      <c r="F36" s="159">
        <v>30</v>
      </c>
      <c r="G36" s="159">
        <v>30</v>
      </c>
      <c r="H36" s="133">
        <v>30</v>
      </c>
      <c r="I36" s="199">
        <f t="shared" si="7"/>
        <v>30</v>
      </c>
      <c r="J36" s="3" t="s">
        <v>139</v>
      </c>
    </row>
    <row r="37" spans="1:15">
      <c r="B37" s="8">
        <f t="shared" si="6"/>
        <v>1.4444444444444444</v>
      </c>
      <c r="C37" s="4">
        <v>3</v>
      </c>
      <c r="D37" s="180">
        <v>3</v>
      </c>
      <c r="E37" s="159">
        <v>27</v>
      </c>
      <c r="F37" s="159">
        <v>36</v>
      </c>
      <c r="G37" s="159">
        <v>27</v>
      </c>
      <c r="H37" s="133">
        <v>27</v>
      </c>
      <c r="I37" s="199">
        <f t="shared" si="7"/>
        <v>27</v>
      </c>
      <c r="J37" s="3" t="s">
        <v>140</v>
      </c>
    </row>
    <row r="38" spans="1:15">
      <c r="B38" s="8">
        <f t="shared" si="6"/>
        <v>1.05</v>
      </c>
      <c r="C38" s="4">
        <v>2</v>
      </c>
      <c r="D38" s="180">
        <v>2</v>
      </c>
      <c r="E38" s="159">
        <v>40</v>
      </c>
      <c r="F38" s="159">
        <v>40</v>
      </c>
      <c r="G38" s="159">
        <v>40</v>
      </c>
      <c r="H38" s="133">
        <v>40</v>
      </c>
      <c r="I38" s="199">
        <f t="shared" si="7"/>
        <v>40</v>
      </c>
      <c r="J38" s="205" t="s">
        <v>141</v>
      </c>
    </row>
    <row r="39" spans="1:15">
      <c r="B39" s="8">
        <f t="shared" si="6"/>
        <v>1.625</v>
      </c>
      <c r="C39" s="4">
        <v>3</v>
      </c>
      <c r="D39" s="210">
        <v>2</v>
      </c>
      <c r="E39" s="159">
        <v>40</v>
      </c>
      <c r="F39" s="159">
        <v>48</v>
      </c>
      <c r="G39" s="159">
        <v>48</v>
      </c>
      <c r="H39" s="133">
        <v>48</v>
      </c>
      <c r="I39" s="214">
        <f t="shared" si="7"/>
        <v>32</v>
      </c>
      <c r="J39" s="3" t="s">
        <v>142</v>
      </c>
    </row>
    <row r="40" spans="1:15">
      <c r="B40" s="8">
        <f t="shared" si="6"/>
        <v>1.8125</v>
      </c>
      <c r="C40" s="4">
        <v>3</v>
      </c>
      <c r="D40" s="210">
        <v>2</v>
      </c>
      <c r="E40" s="159">
        <v>28</v>
      </c>
      <c r="F40" s="159">
        <v>48</v>
      </c>
      <c r="G40" s="159">
        <v>48</v>
      </c>
      <c r="H40" s="133">
        <v>48</v>
      </c>
      <c r="I40" s="214">
        <f t="shared" si="7"/>
        <v>32</v>
      </c>
      <c r="J40" s="3" t="s">
        <v>143</v>
      </c>
    </row>
    <row r="41" spans="1:15">
      <c r="B41" s="8">
        <f t="shared" si="6"/>
        <v>1.9166666666666667</v>
      </c>
      <c r="C41" s="4">
        <v>4</v>
      </c>
      <c r="D41" s="180">
        <v>3</v>
      </c>
      <c r="E41" s="159">
        <v>36</v>
      </c>
      <c r="F41" s="159">
        <v>48</v>
      </c>
      <c r="G41" s="159">
        <v>48</v>
      </c>
      <c r="H41" s="133">
        <v>48</v>
      </c>
      <c r="I41" s="214">
        <f t="shared" si="7"/>
        <v>36</v>
      </c>
      <c r="J41" s="3" t="s">
        <v>139</v>
      </c>
    </row>
    <row r="42" spans="1:15">
      <c r="D42" s="181"/>
      <c r="E42" s="181"/>
      <c r="F42" s="181"/>
      <c r="G42" s="181"/>
      <c r="H42" s="181"/>
      <c r="I42" s="190"/>
      <c r="J42" s="175"/>
    </row>
    <row r="44" spans="1:15" ht="16.5">
      <c r="A44" s="67"/>
      <c r="B44" s="68" t="s">
        <v>35</v>
      </c>
      <c r="C44" s="68" t="s">
        <v>35</v>
      </c>
      <c r="D44" s="68" t="s">
        <v>21</v>
      </c>
      <c r="E44" s="69" t="s">
        <v>21</v>
      </c>
      <c r="F44" s="69"/>
      <c r="G44" s="111"/>
      <c r="H44" s="112"/>
      <c r="I44" s="68" t="s">
        <v>26</v>
      </c>
      <c r="J44" s="89" t="s">
        <v>28</v>
      </c>
      <c r="K44" s="166"/>
      <c r="L44" s="166"/>
      <c r="M44" s="166" t="s">
        <v>29</v>
      </c>
      <c r="N44" s="71" t="s">
        <v>32</v>
      </c>
      <c r="O44" s="89" t="s">
        <v>33</v>
      </c>
    </row>
    <row r="45" spans="1:15" ht="16.5">
      <c r="A45" s="72"/>
      <c r="B45" s="73" t="s">
        <v>0</v>
      </c>
      <c r="C45" s="73" t="s">
        <v>1</v>
      </c>
      <c r="D45" s="74" t="s">
        <v>22</v>
      </c>
      <c r="E45" s="75" t="s">
        <v>2</v>
      </c>
      <c r="F45" s="75" t="s">
        <v>23</v>
      </c>
      <c r="G45" s="113" t="s">
        <v>24</v>
      </c>
      <c r="H45" s="114" t="s">
        <v>25</v>
      </c>
      <c r="I45" s="74" t="s">
        <v>27</v>
      </c>
      <c r="J45" s="90" t="s">
        <v>27</v>
      </c>
      <c r="K45" s="167" t="s">
        <v>30</v>
      </c>
      <c r="L45" s="167" t="s">
        <v>31</v>
      </c>
      <c r="M45" s="167" t="s">
        <v>27</v>
      </c>
      <c r="N45" s="77"/>
      <c r="O45" s="91"/>
    </row>
    <row r="46" spans="1:15">
      <c r="A46" s="145" t="s">
        <v>128</v>
      </c>
      <c r="B46" s="4">
        <v>2</v>
      </c>
      <c r="C46" s="4">
        <v>2</v>
      </c>
      <c r="D46" s="59">
        <f>B46*4.5</f>
        <v>9</v>
      </c>
      <c r="E46" s="59">
        <f>C46*4.5</f>
        <v>9</v>
      </c>
      <c r="F46" s="209">
        <f>ROUNDUP(J3,0)</f>
        <v>2</v>
      </c>
      <c r="G46" s="115">
        <f>ROUNDUP(K3,0)</f>
        <v>2</v>
      </c>
      <c r="H46" s="115">
        <f>ROUNDUP(L3,0)</f>
        <v>5</v>
      </c>
      <c r="I46" s="58">
        <f>D46*F46+E46*H46</f>
        <v>63</v>
      </c>
      <c r="J46" s="58">
        <f>D46*G46+E46*H46</f>
        <v>63</v>
      </c>
      <c r="K46" s="193">
        <v>2</v>
      </c>
      <c r="L46" s="193">
        <v>6</v>
      </c>
      <c r="M46" s="172">
        <f>D46*K46+E46*L46</f>
        <v>72</v>
      </c>
      <c r="N46" s="60">
        <f>M46-I46</f>
        <v>9</v>
      </c>
      <c r="O46" s="66">
        <f>M46-J46</f>
        <v>9</v>
      </c>
    </row>
    <row r="47" spans="1:15">
      <c r="A47" s="145" t="s">
        <v>122</v>
      </c>
      <c r="B47" s="4">
        <v>3</v>
      </c>
      <c r="C47" s="4">
        <v>1</v>
      </c>
      <c r="D47" s="59">
        <f t="shared" ref="D47:D63" si="8">B47*4.5</f>
        <v>13.5</v>
      </c>
      <c r="E47" s="59">
        <f t="shared" ref="E47:E63" si="9">C47*4.5</f>
        <v>4.5</v>
      </c>
      <c r="F47" s="209">
        <f t="shared" ref="F47:H47" si="10">ROUNDUP(J4,0)</f>
        <v>2</v>
      </c>
      <c r="G47" s="115">
        <f t="shared" si="10"/>
        <v>2</v>
      </c>
      <c r="H47" s="115">
        <f t="shared" si="10"/>
        <v>7</v>
      </c>
      <c r="I47" s="58">
        <f t="shared" ref="I47:I54" si="11">D47*F47+E47*H47</f>
        <v>58.5</v>
      </c>
      <c r="J47" s="58">
        <f t="shared" ref="J47:J54" si="12">D47*G47+E47*H47</f>
        <v>58.5</v>
      </c>
      <c r="K47" s="193">
        <v>2</v>
      </c>
      <c r="L47" s="193">
        <v>7</v>
      </c>
      <c r="M47" s="172">
        <f t="shared" ref="M47:M63" si="13">D47*K47+E47*L47</f>
        <v>58.5</v>
      </c>
      <c r="N47" s="60">
        <f t="shared" ref="N47:N63" si="14">M47-I47</f>
        <v>0</v>
      </c>
      <c r="O47" s="66">
        <f t="shared" ref="O47:O63" si="15">M47-J47</f>
        <v>0</v>
      </c>
    </row>
    <row r="48" spans="1:15">
      <c r="A48" s="145" t="s">
        <v>129</v>
      </c>
      <c r="B48" s="4">
        <v>3</v>
      </c>
      <c r="C48" s="4">
        <v>1</v>
      </c>
      <c r="D48" s="59">
        <f t="shared" si="8"/>
        <v>13.5</v>
      </c>
      <c r="E48" s="59">
        <f t="shared" si="9"/>
        <v>4.5</v>
      </c>
      <c r="F48" s="209">
        <f t="shared" ref="F48:H48" si="16">ROUNDUP(J5,0)</f>
        <v>2</v>
      </c>
      <c r="G48" s="115">
        <f t="shared" si="16"/>
        <v>2</v>
      </c>
      <c r="H48" s="115">
        <f t="shared" si="16"/>
        <v>7</v>
      </c>
      <c r="I48" s="58">
        <f t="shared" si="11"/>
        <v>58.5</v>
      </c>
      <c r="J48" s="58">
        <f t="shared" si="12"/>
        <v>58.5</v>
      </c>
      <c r="K48" s="193">
        <v>2</v>
      </c>
      <c r="L48" s="193">
        <v>7</v>
      </c>
      <c r="M48" s="172">
        <f t="shared" si="13"/>
        <v>58.5</v>
      </c>
      <c r="N48" s="60">
        <f t="shared" si="14"/>
        <v>0</v>
      </c>
      <c r="O48" s="66">
        <f t="shared" si="15"/>
        <v>0</v>
      </c>
    </row>
    <row r="49" spans="1:15">
      <c r="A49" s="145" t="s">
        <v>130</v>
      </c>
      <c r="B49" s="4">
        <v>3</v>
      </c>
      <c r="C49" s="4">
        <v>1</v>
      </c>
      <c r="D49" s="59">
        <f t="shared" si="8"/>
        <v>13.5</v>
      </c>
      <c r="E49" s="59">
        <f t="shared" si="9"/>
        <v>4.5</v>
      </c>
      <c r="F49" s="209">
        <f t="shared" ref="F49:H49" si="17">ROUNDUP(J6,0)</f>
        <v>2</v>
      </c>
      <c r="G49" s="115">
        <f t="shared" si="17"/>
        <v>2</v>
      </c>
      <c r="H49" s="115">
        <f t="shared" si="17"/>
        <v>5</v>
      </c>
      <c r="I49" s="58">
        <f t="shared" si="11"/>
        <v>49.5</v>
      </c>
      <c r="J49" s="58">
        <f t="shared" si="12"/>
        <v>49.5</v>
      </c>
      <c r="K49" s="193">
        <v>2</v>
      </c>
      <c r="L49" s="193">
        <v>5</v>
      </c>
      <c r="M49" s="172">
        <f t="shared" si="13"/>
        <v>49.5</v>
      </c>
      <c r="N49" s="60">
        <f t="shared" si="14"/>
        <v>0</v>
      </c>
      <c r="O49" s="66">
        <f t="shared" si="15"/>
        <v>0</v>
      </c>
    </row>
    <row r="50" spans="1:15">
      <c r="A50" s="145" t="s">
        <v>131</v>
      </c>
      <c r="B50" s="4">
        <v>2</v>
      </c>
      <c r="C50" s="4">
        <v>2</v>
      </c>
      <c r="D50" s="59">
        <f t="shared" si="8"/>
        <v>9</v>
      </c>
      <c r="E50" s="59">
        <f t="shared" si="9"/>
        <v>9</v>
      </c>
      <c r="F50" s="209">
        <f t="shared" ref="F50:H50" si="18">ROUNDUP(J7,0)</f>
        <v>2</v>
      </c>
      <c r="G50" s="115">
        <f t="shared" si="18"/>
        <v>2</v>
      </c>
      <c r="H50" s="115">
        <f t="shared" si="18"/>
        <v>5</v>
      </c>
      <c r="I50" s="58">
        <f t="shared" si="11"/>
        <v>63</v>
      </c>
      <c r="J50" s="58">
        <f t="shared" si="12"/>
        <v>63</v>
      </c>
      <c r="K50" s="193">
        <v>2</v>
      </c>
      <c r="L50" s="193">
        <v>5</v>
      </c>
      <c r="M50" s="172">
        <f t="shared" si="13"/>
        <v>63</v>
      </c>
      <c r="N50" s="60">
        <f t="shared" si="14"/>
        <v>0</v>
      </c>
      <c r="O50" s="66">
        <f t="shared" si="15"/>
        <v>0</v>
      </c>
    </row>
    <row r="51" spans="1:15">
      <c r="A51" s="195" t="s">
        <v>132</v>
      </c>
      <c r="B51" s="4">
        <v>2</v>
      </c>
      <c r="C51" s="4">
        <v>2</v>
      </c>
      <c r="D51" s="59">
        <f t="shared" si="8"/>
        <v>9</v>
      </c>
      <c r="E51" s="59">
        <f t="shared" si="9"/>
        <v>9</v>
      </c>
      <c r="F51" s="209">
        <f t="shared" ref="F51:H51" si="19">ROUNDUP(J8,0)</f>
        <v>2</v>
      </c>
      <c r="G51" s="115">
        <f t="shared" si="19"/>
        <v>2</v>
      </c>
      <c r="H51" s="115">
        <f t="shared" si="19"/>
        <v>5</v>
      </c>
      <c r="I51" s="58">
        <f t="shared" si="11"/>
        <v>63</v>
      </c>
      <c r="J51" s="58">
        <f t="shared" si="12"/>
        <v>63</v>
      </c>
      <c r="K51" s="192">
        <v>2</v>
      </c>
      <c r="L51" s="192">
        <v>6</v>
      </c>
      <c r="M51" s="172">
        <f t="shared" si="13"/>
        <v>72</v>
      </c>
      <c r="N51" s="60">
        <f t="shared" si="14"/>
        <v>9</v>
      </c>
      <c r="O51" s="66">
        <f t="shared" si="15"/>
        <v>9</v>
      </c>
    </row>
    <row r="52" spans="1:15">
      <c r="A52" s="3" t="s">
        <v>133</v>
      </c>
      <c r="B52" s="4">
        <v>3.5</v>
      </c>
      <c r="C52" s="4">
        <v>0.5</v>
      </c>
      <c r="D52" s="59">
        <f t="shared" si="8"/>
        <v>15.75</v>
      </c>
      <c r="E52" s="59">
        <f t="shared" si="9"/>
        <v>2.25</v>
      </c>
      <c r="F52" s="209">
        <f t="shared" ref="F52:H52" si="20">ROUNDUP(J9,0)</f>
        <v>2</v>
      </c>
      <c r="G52" s="115">
        <f t="shared" si="20"/>
        <v>2</v>
      </c>
      <c r="H52" s="115">
        <f t="shared" si="20"/>
        <v>5</v>
      </c>
      <c r="I52" s="58">
        <f t="shared" si="11"/>
        <v>42.75</v>
      </c>
      <c r="J52" s="58">
        <f t="shared" si="12"/>
        <v>42.75</v>
      </c>
      <c r="K52" s="212">
        <v>2</v>
      </c>
      <c r="L52" s="212">
        <v>7</v>
      </c>
      <c r="M52" s="172">
        <f t="shared" si="13"/>
        <v>47.25</v>
      </c>
      <c r="N52" s="60">
        <f t="shared" si="14"/>
        <v>4.5</v>
      </c>
      <c r="O52" s="66">
        <f t="shared" si="15"/>
        <v>4.5</v>
      </c>
    </row>
    <row r="53" spans="1:15">
      <c r="A53" s="3" t="s">
        <v>134</v>
      </c>
      <c r="B53" s="4">
        <v>2</v>
      </c>
      <c r="C53" s="4">
        <v>2</v>
      </c>
      <c r="D53" s="59">
        <f t="shared" si="8"/>
        <v>9</v>
      </c>
      <c r="E53" s="59">
        <f t="shared" si="9"/>
        <v>9</v>
      </c>
      <c r="F53" s="209">
        <f t="shared" ref="F53:H53" si="21">ROUNDUP(J10,0)</f>
        <v>2</v>
      </c>
      <c r="G53" s="115">
        <f t="shared" si="21"/>
        <v>2</v>
      </c>
      <c r="H53" s="115">
        <f t="shared" si="21"/>
        <v>6</v>
      </c>
      <c r="I53" s="58">
        <f t="shared" si="11"/>
        <v>72</v>
      </c>
      <c r="J53" s="58">
        <f t="shared" si="12"/>
        <v>72</v>
      </c>
      <c r="K53" s="212">
        <v>2</v>
      </c>
      <c r="L53" s="212">
        <v>7</v>
      </c>
      <c r="M53" s="172">
        <f t="shared" si="13"/>
        <v>81</v>
      </c>
      <c r="N53" s="60">
        <f t="shared" si="14"/>
        <v>9</v>
      </c>
      <c r="O53" s="66">
        <f t="shared" si="15"/>
        <v>9</v>
      </c>
    </row>
    <row r="54" spans="1:15">
      <c r="A54" s="3" t="s">
        <v>135</v>
      </c>
      <c r="B54" s="4">
        <v>2</v>
      </c>
      <c r="C54" s="4">
        <v>2</v>
      </c>
      <c r="D54" s="59">
        <f t="shared" si="8"/>
        <v>9</v>
      </c>
      <c r="E54" s="59">
        <f t="shared" si="9"/>
        <v>9</v>
      </c>
      <c r="F54" s="209">
        <f t="shared" ref="F54:F63" si="22">ROUNDUP(J11,0)</f>
        <v>1</v>
      </c>
      <c r="G54" s="115">
        <f t="shared" ref="G54:G63" si="23">ROUNDUP(K11,0)</f>
        <v>1</v>
      </c>
      <c r="H54" s="115">
        <f t="shared" ref="H54:H63" si="24">ROUNDUP(L11,0)</f>
        <v>3</v>
      </c>
      <c r="I54" s="58">
        <f t="shared" si="11"/>
        <v>36</v>
      </c>
      <c r="J54" s="58">
        <f t="shared" si="12"/>
        <v>36</v>
      </c>
      <c r="K54" s="212">
        <v>2</v>
      </c>
      <c r="L54" s="212">
        <v>4</v>
      </c>
      <c r="M54" s="172">
        <f t="shared" si="13"/>
        <v>54</v>
      </c>
      <c r="N54" s="60">
        <f t="shared" si="14"/>
        <v>18</v>
      </c>
      <c r="O54" s="66">
        <f t="shared" si="15"/>
        <v>18</v>
      </c>
    </row>
    <row r="55" spans="1:15">
      <c r="A55" s="3" t="s">
        <v>136</v>
      </c>
      <c r="B55" s="4">
        <v>3</v>
      </c>
      <c r="C55" s="4">
        <v>1</v>
      </c>
      <c r="D55" s="59">
        <f t="shared" si="8"/>
        <v>13.5</v>
      </c>
      <c r="E55" s="59">
        <f t="shared" si="9"/>
        <v>4.5</v>
      </c>
      <c r="F55" s="209">
        <f t="shared" si="22"/>
        <v>1</v>
      </c>
      <c r="G55" s="115">
        <f t="shared" si="23"/>
        <v>2</v>
      </c>
      <c r="H55" s="115">
        <f t="shared" si="24"/>
        <v>4</v>
      </c>
      <c r="I55" s="58">
        <f t="shared" ref="I55:I63" si="25">D55*F55+E55*H55</f>
        <v>31.5</v>
      </c>
      <c r="J55" s="58">
        <f t="shared" ref="J55:J63" si="26">D55*G55+E55*H55</f>
        <v>45</v>
      </c>
      <c r="K55" s="212">
        <v>2</v>
      </c>
      <c r="L55" s="212">
        <v>6</v>
      </c>
      <c r="M55" s="172">
        <f t="shared" si="13"/>
        <v>54</v>
      </c>
      <c r="N55" s="60">
        <f t="shared" si="14"/>
        <v>22.5</v>
      </c>
      <c r="O55" s="66">
        <f t="shared" si="15"/>
        <v>9</v>
      </c>
    </row>
    <row r="56" spans="1:15">
      <c r="A56" s="3" t="s">
        <v>137</v>
      </c>
      <c r="B56" s="4">
        <v>2</v>
      </c>
      <c r="C56" s="4">
        <v>2</v>
      </c>
      <c r="D56" s="59">
        <f t="shared" si="8"/>
        <v>9</v>
      </c>
      <c r="E56" s="59">
        <f t="shared" si="9"/>
        <v>9</v>
      </c>
      <c r="F56" s="209">
        <f t="shared" si="22"/>
        <v>1</v>
      </c>
      <c r="G56" s="115">
        <f t="shared" si="23"/>
        <v>1</v>
      </c>
      <c r="H56" s="115">
        <f t="shared" si="24"/>
        <v>1</v>
      </c>
      <c r="I56" s="58">
        <f t="shared" si="25"/>
        <v>18</v>
      </c>
      <c r="J56" s="58">
        <f t="shared" si="26"/>
        <v>18</v>
      </c>
      <c r="K56" s="212">
        <v>1</v>
      </c>
      <c r="L56" s="212">
        <v>1</v>
      </c>
      <c r="M56" s="172">
        <f t="shared" si="13"/>
        <v>18</v>
      </c>
      <c r="N56" s="60">
        <f t="shared" si="14"/>
        <v>0</v>
      </c>
      <c r="O56" s="66">
        <f t="shared" si="15"/>
        <v>0</v>
      </c>
    </row>
    <row r="57" spans="1:15">
      <c r="A57" s="3" t="s">
        <v>138</v>
      </c>
      <c r="B57" s="4">
        <v>3</v>
      </c>
      <c r="C57" s="4">
        <v>1</v>
      </c>
      <c r="D57" s="59">
        <f t="shared" si="8"/>
        <v>13.5</v>
      </c>
      <c r="E57" s="59">
        <f t="shared" si="9"/>
        <v>4.5</v>
      </c>
      <c r="F57" s="209">
        <f t="shared" si="22"/>
        <v>1</v>
      </c>
      <c r="G57" s="115">
        <f t="shared" si="23"/>
        <v>1</v>
      </c>
      <c r="H57" s="115">
        <f t="shared" si="24"/>
        <v>2</v>
      </c>
      <c r="I57" s="58">
        <f t="shared" si="25"/>
        <v>22.5</v>
      </c>
      <c r="J57" s="58">
        <f t="shared" si="26"/>
        <v>22.5</v>
      </c>
      <c r="K57" s="212">
        <v>1</v>
      </c>
      <c r="L57" s="212">
        <v>2</v>
      </c>
      <c r="M57" s="172">
        <f t="shared" si="13"/>
        <v>22.5</v>
      </c>
      <c r="N57" s="60">
        <f t="shared" si="14"/>
        <v>0</v>
      </c>
      <c r="O57" s="66">
        <f t="shared" si="15"/>
        <v>0</v>
      </c>
    </row>
    <row r="58" spans="1:15">
      <c r="A58" s="3" t="s">
        <v>139</v>
      </c>
      <c r="B58" s="4">
        <v>2</v>
      </c>
      <c r="C58" s="4">
        <v>2</v>
      </c>
      <c r="D58" s="59">
        <f t="shared" si="8"/>
        <v>9</v>
      </c>
      <c r="E58" s="59">
        <f t="shared" si="9"/>
        <v>9</v>
      </c>
      <c r="F58" s="209">
        <f t="shared" si="22"/>
        <v>1</v>
      </c>
      <c r="G58" s="115">
        <f t="shared" si="23"/>
        <v>1</v>
      </c>
      <c r="H58" s="115">
        <f t="shared" si="24"/>
        <v>2</v>
      </c>
      <c r="I58" s="58">
        <f t="shared" si="25"/>
        <v>27</v>
      </c>
      <c r="J58" s="58">
        <f t="shared" si="26"/>
        <v>27</v>
      </c>
      <c r="K58" s="212">
        <v>1</v>
      </c>
      <c r="L58" s="212">
        <v>2</v>
      </c>
      <c r="M58" s="172">
        <f t="shared" si="13"/>
        <v>27</v>
      </c>
      <c r="N58" s="60">
        <f t="shared" si="14"/>
        <v>0</v>
      </c>
      <c r="O58" s="66">
        <f t="shared" si="15"/>
        <v>0</v>
      </c>
    </row>
    <row r="59" spans="1:15">
      <c r="A59" s="3" t="s">
        <v>140</v>
      </c>
      <c r="B59" s="4">
        <v>3</v>
      </c>
      <c r="C59" s="4">
        <v>1</v>
      </c>
      <c r="D59" s="59">
        <f t="shared" si="8"/>
        <v>13.5</v>
      </c>
      <c r="E59" s="59">
        <f t="shared" si="9"/>
        <v>4.5</v>
      </c>
      <c r="F59" s="209">
        <f t="shared" si="22"/>
        <v>1</v>
      </c>
      <c r="G59" s="115">
        <f t="shared" si="23"/>
        <v>1</v>
      </c>
      <c r="H59" s="115">
        <f t="shared" si="24"/>
        <v>3</v>
      </c>
      <c r="I59" s="58">
        <f t="shared" si="25"/>
        <v>27</v>
      </c>
      <c r="J59" s="58">
        <f t="shared" si="26"/>
        <v>27</v>
      </c>
      <c r="K59" s="212">
        <v>1</v>
      </c>
      <c r="L59" s="212">
        <v>3</v>
      </c>
      <c r="M59" s="172">
        <f t="shared" si="13"/>
        <v>27</v>
      </c>
      <c r="N59" s="60">
        <f t="shared" si="14"/>
        <v>0</v>
      </c>
      <c r="O59" s="66">
        <f t="shared" si="15"/>
        <v>0</v>
      </c>
    </row>
    <row r="60" spans="1:15">
      <c r="A60" s="205" t="s">
        <v>141</v>
      </c>
      <c r="B60" s="4">
        <v>1</v>
      </c>
      <c r="C60" s="4">
        <v>3</v>
      </c>
      <c r="D60" s="59">
        <f t="shared" si="8"/>
        <v>4.5</v>
      </c>
      <c r="E60" s="59">
        <f t="shared" si="9"/>
        <v>13.5</v>
      </c>
      <c r="F60" s="209">
        <f t="shared" si="22"/>
        <v>1</v>
      </c>
      <c r="G60" s="115">
        <f t="shared" si="23"/>
        <v>1</v>
      </c>
      <c r="H60" s="115">
        <f t="shared" si="24"/>
        <v>2</v>
      </c>
      <c r="I60" s="58">
        <f t="shared" si="25"/>
        <v>31.5</v>
      </c>
      <c r="J60" s="58">
        <f t="shared" si="26"/>
        <v>31.5</v>
      </c>
      <c r="K60" s="212">
        <v>1</v>
      </c>
      <c r="L60" s="212">
        <v>2</v>
      </c>
      <c r="M60" s="172">
        <f t="shared" si="13"/>
        <v>31.5</v>
      </c>
      <c r="N60" s="60">
        <f t="shared" si="14"/>
        <v>0</v>
      </c>
      <c r="O60" s="66">
        <f t="shared" si="15"/>
        <v>0</v>
      </c>
    </row>
    <row r="61" spans="1:15">
      <c r="A61" s="3" t="s">
        <v>142</v>
      </c>
      <c r="B61" s="4">
        <v>3</v>
      </c>
      <c r="C61" s="4">
        <v>1</v>
      </c>
      <c r="D61" s="59">
        <f t="shared" si="8"/>
        <v>13.5</v>
      </c>
      <c r="E61" s="59">
        <f t="shared" si="9"/>
        <v>4.5</v>
      </c>
      <c r="F61" s="209">
        <f t="shared" si="22"/>
        <v>1</v>
      </c>
      <c r="G61" s="115">
        <f t="shared" si="23"/>
        <v>1</v>
      </c>
      <c r="H61" s="115">
        <f t="shared" si="24"/>
        <v>2</v>
      </c>
      <c r="I61" s="58">
        <f t="shared" si="25"/>
        <v>22.5</v>
      </c>
      <c r="J61" s="58">
        <f t="shared" si="26"/>
        <v>22.5</v>
      </c>
      <c r="K61" s="212">
        <v>1</v>
      </c>
      <c r="L61" s="212">
        <v>3</v>
      </c>
      <c r="M61" s="172">
        <f t="shared" si="13"/>
        <v>27</v>
      </c>
      <c r="N61" s="60">
        <f t="shared" si="14"/>
        <v>4.5</v>
      </c>
      <c r="O61" s="66">
        <f t="shared" si="15"/>
        <v>4.5</v>
      </c>
    </row>
    <row r="62" spans="1:15">
      <c r="A62" s="3" t="s">
        <v>143</v>
      </c>
      <c r="B62" s="4">
        <v>2</v>
      </c>
      <c r="C62" s="4">
        <v>2</v>
      </c>
      <c r="D62" s="59">
        <f t="shared" si="8"/>
        <v>9</v>
      </c>
      <c r="E62" s="59">
        <f t="shared" si="9"/>
        <v>9</v>
      </c>
      <c r="F62" s="209">
        <f t="shared" si="22"/>
        <v>1</v>
      </c>
      <c r="G62" s="115">
        <f t="shared" si="23"/>
        <v>1</v>
      </c>
      <c r="H62" s="115">
        <f t="shared" si="24"/>
        <v>2</v>
      </c>
      <c r="I62" s="58">
        <f t="shared" si="25"/>
        <v>27</v>
      </c>
      <c r="J62" s="58">
        <f t="shared" si="26"/>
        <v>27</v>
      </c>
      <c r="K62" s="212">
        <v>1</v>
      </c>
      <c r="L62" s="212">
        <v>3</v>
      </c>
      <c r="M62" s="172">
        <f t="shared" si="13"/>
        <v>36</v>
      </c>
      <c r="N62" s="60">
        <f t="shared" si="14"/>
        <v>9</v>
      </c>
      <c r="O62" s="66">
        <f t="shared" si="15"/>
        <v>9</v>
      </c>
    </row>
    <row r="63" spans="1:15">
      <c r="A63" s="3" t="s">
        <v>139</v>
      </c>
      <c r="B63" s="4">
        <v>2</v>
      </c>
      <c r="C63" s="4">
        <v>2</v>
      </c>
      <c r="D63" s="59">
        <f t="shared" si="8"/>
        <v>9</v>
      </c>
      <c r="E63" s="59">
        <f t="shared" si="9"/>
        <v>9</v>
      </c>
      <c r="F63" s="209">
        <f t="shared" si="22"/>
        <v>1</v>
      </c>
      <c r="G63" s="115">
        <f t="shared" si="23"/>
        <v>1</v>
      </c>
      <c r="H63" s="115">
        <f t="shared" si="24"/>
        <v>3</v>
      </c>
      <c r="I63" s="58">
        <f t="shared" si="25"/>
        <v>36</v>
      </c>
      <c r="J63" s="58">
        <f t="shared" si="26"/>
        <v>36</v>
      </c>
      <c r="K63" s="212">
        <v>1</v>
      </c>
      <c r="L63" s="212">
        <v>4</v>
      </c>
      <c r="M63" s="172">
        <f t="shared" si="13"/>
        <v>45</v>
      </c>
      <c r="N63" s="60">
        <f t="shared" si="14"/>
        <v>9</v>
      </c>
      <c r="O63" s="66">
        <f t="shared" si="15"/>
        <v>9</v>
      </c>
    </row>
    <row r="64" spans="1:15">
      <c r="M64" s="11" t="s">
        <v>144</v>
      </c>
      <c r="N64" s="22">
        <f>SUM(N46:N63)</f>
        <v>94.5</v>
      </c>
      <c r="O64" s="200">
        <f>SUM(O46:O63)</f>
        <v>81</v>
      </c>
    </row>
  </sheetData>
  <pageMargins left="0.70866141732283472" right="0.51181102362204722" top="0.35433070866141736" bottom="0.15748031496062992" header="0.31496062992125984" footer="0.31496062992125984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opLeftCell="A55" workbookViewId="0">
      <selection activeCell="O73" sqref="O73"/>
    </sheetView>
  </sheetViews>
  <sheetFormatPr baseColWidth="10" defaultColWidth="11.42578125" defaultRowHeight="15"/>
  <cols>
    <col min="1" max="4" width="9.7109375" customWidth="1"/>
    <col min="5" max="14" width="9.7109375" style="9" customWidth="1"/>
  </cols>
  <sheetData>
    <row r="1" spans="1:12" ht="20.25">
      <c r="A1" s="95" t="s">
        <v>147</v>
      </c>
      <c r="B1" s="79"/>
      <c r="C1" s="95" t="s">
        <v>86</v>
      </c>
      <c r="D1" s="79"/>
      <c r="E1" s="80" t="s">
        <v>10</v>
      </c>
      <c r="F1" s="80" t="s">
        <v>11</v>
      </c>
      <c r="G1" s="80" t="s">
        <v>12</v>
      </c>
      <c r="H1" s="80" t="s">
        <v>13</v>
      </c>
      <c r="I1" s="86" t="s">
        <v>14</v>
      </c>
      <c r="J1" s="81" t="s">
        <v>16</v>
      </c>
      <c r="K1" s="82" t="s">
        <v>17</v>
      </c>
      <c r="L1" s="81" t="s">
        <v>20</v>
      </c>
    </row>
    <row r="2" spans="1:12" ht="16.5">
      <c r="A2" s="37"/>
      <c r="B2" s="83" t="s">
        <v>106</v>
      </c>
      <c r="C2" s="83" t="s">
        <v>107</v>
      </c>
      <c r="D2" s="84" t="s">
        <v>108</v>
      </c>
      <c r="E2" s="108" t="s">
        <v>9</v>
      </c>
      <c r="F2" s="108" t="s">
        <v>9</v>
      </c>
      <c r="G2" s="108" t="s">
        <v>9</v>
      </c>
      <c r="H2" s="108" t="s">
        <v>9</v>
      </c>
      <c r="I2" s="92" t="s">
        <v>44</v>
      </c>
      <c r="J2" s="87" t="s">
        <v>18</v>
      </c>
      <c r="K2" s="88" t="s">
        <v>19</v>
      </c>
      <c r="L2" s="87" t="s">
        <v>15</v>
      </c>
    </row>
    <row r="3" spans="1:12">
      <c r="A3" s="152" t="s">
        <v>148</v>
      </c>
      <c r="B3" s="180">
        <v>2</v>
      </c>
      <c r="C3" s="180">
        <v>2</v>
      </c>
      <c r="D3" s="123">
        <v>20</v>
      </c>
      <c r="E3" s="147">
        <v>77</v>
      </c>
      <c r="F3" s="147">
        <v>68</v>
      </c>
      <c r="G3" s="147">
        <v>85</v>
      </c>
      <c r="H3" s="225">
        <v>73</v>
      </c>
      <c r="I3" s="124">
        <f>I25</f>
        <v>80</v>
      </c>
      <c r="J3" s="187">
        <f>I3/80</f>
        <v>1</v>
      </c>
      <c r="K3" s="188">
        <f>I3/60</f>
        <v>1.3333333333333333</v>
      </c>
      <c r="L3" s="187">
        <f>I3/D3</f>
        <v>4</v>
      </c>
    </row>
    <row r="4" spans="1:12">
      <c r="A4" s="152" t="s">
        <v>149</v>
      </c>
      <c r="B4" s="180">
        <v>3</v>
      </c>
      <c r="C4" s="180">
        <v>1</v>
      </c>
      <c r="D4" s="123">
        <v>20</v>
      </c>
      <c r="E4" s="147">
        <v>85</v>
      </c>
      <c r="F4" s="147">
        <v>72</v>
      </c>
      <c r="G4" s="147">
        <v>101</v>
      </c>
      <c r="H4" s="225">
        <v>74</v>
      </c>
      <c r="I4" s="124">
        <f t="shared" ref="I4:I22" si="0">I26</f>
        <v>80</v>
      </c>
      <c r="J4" s="187">
        <f t="shared" ref="J4:J22" si="1">I4/80</f>
        <v>1</v>
      </c>
      <c r="K4" s="188">
        <f t="shared" ref="K4:K16" si="2">I4/60</f>
        <v>1.3333333333333333</v>
      </c>
      <c r="L4" s="187">
        <f t="shared" ref="L4:L16" si="3">I4/D4</f>
        <v>4</v>
      </c>
    </row>
    <row r="5" spans="1:12">
      <c r="A5" s="152" t="s">
        <v>150</v>
      </c>
      <c r="B5" s="180">
        <v>3</v>
      </c>
      <c r="C5" s="180">
        <v>1</v>
      </c>
      <c r="D5" s="224">
        <v>17</v>
      </c>
      <c r="E5" s="147">
        <v>132</v>
      </c>
      <c r="F5" s="147">
        <v>121</v>
      </c>
      <c r="G5" s="147">
        <v>140</v>
      </c>
      <c r="H5" s="228">
        <f>75+26</f>
        <v>101</v>
      </c>
      <c r="I5" s="124">
        <f t="shared" si="0"/>
        <v>102</v>
      </c>
      <c r="J5" s="187">
        <f t="shared" si="1"/>
        <v>1.2749999999999999</v>
      </c>
      <c r="K5" s="188">
        <f t="shared" si="2"/>
        <v>1.7</v>
      </c>
      <c r="L5" s="187">
        <f t="shared" si="3"/>
        <v>6</v>
      </c>
    </row>
    <row r="6" spans="1:12">
      <c r="A6" s="152" t="s">
        <v>151</v>
      </c>
      <c r="B6" s="180">
        <v>3</v>
      </c>
      <c r="C6" s="180">
        <v>1</v>
      </c>
      <c r="D6" s="123">
        <v>20</v>
      </c>
      <c r="E6" s="147">
        <v>73</v>
      </c>
      <c r="F6" s="147">
        <v>66</v>
      </c>
      <c r="G6" s="147">
        <v>98</v>
      </c>
      <c r="H6" s="225">
        <v>66</v>
      </c>
      <c r="I6" s="124">
        <f t="shared" si="0"/>
        <v>80</v>
      </c>
      <c r="J6" s="187">
        <f t="shared" si="1"/>
        <v>1</v>
      </c>
      <c r="K6" s="188">
        <f t="shared" si="2"/>
        <v>1.3333333333333333</v>
      </c>
      <c r="L6" s="187">
        <f t="shared" si="3"/>
        <v>4</v>
      </c>
    </row>
    <row r="7" spans="1:12">
      <c r="A7" s="152" t="s">
        <v>152</v>
      </c>
      <c r="B7" s="180">
        <v>2</v>
      </c>
      <c r="C7" s="180">
        <v>2</v>
      </c>
      <c r="D7" s="123">
        <v>20</v>
      </c>
      <c r="E7" s="147">
        <v>74</v>
      </c>
      <c r="F7" s="147">
        <v>65</v>
      </c>
      <c r="G7" s="147">
        <v>93</v>
      </c>
      <c r="H7" s="225">
        <v>76</v>
      </c>
      <c r="I7" s="124">
        <f t="shared" si="0"/>
        <v>100</v>
      </c>
      <c r="J7" s="187">
        <f t="shared" si="1"/>
        <v>1.25</v>
      </c>
      <c r="K7" s="188">
        <f t="shared" si="2"/>
        <v>1.6666666666666667</v>
      </c>
      <c r="L7" s="187">
        <f t="shared" si="3"/>
        <v>5</v>
      </c>
    </row>
    <row r="8" spans="1:12">
      <c r="A8" s="152" t="s">
        <v>153</v>
      </c>
      <c r="B8" s="180">
        <v>3.5</v>
      </c>
      <c r="C8" s="180">
        <v>0.5</v>
      </c>
      <c r="D8" s="123">
        <v>20</v>
      </c>
      <c r="E8" s="4">
        <v>127</v>
      </c>
      <c r="F8" s="4">
        <v>128</v>
      </c>
      <c r="G8" s="4">
        <v>130</v>
      </c>
      <c r="H8" s="226">
        <v>102</v>
      </c>
      <c r="I8" s="124">
        <f t="shared" si="0"/>
        <v>120</v>
      </c>
      <c r="J8" s="187">
        <f t="shared" si="1"/>
        <v>1.5</v>
      </c>
      <c r="K8" s="188">
        <f t="shared" si="2"/>
        <v>2</v>
      </c>
      <c r="L8" s="187">
        <f t="shared" si="3"/>
        <v>6</v>
      </c>
    </row>
    <row r="9" spans="1:12">
      <c r="A9" s="152" t="s">
        <v>154</v>
      </c>
      <c r="B9" s="180">
        <v>3.5</v>
      </c>
      <c r="C9" s="180">
        <v>0.5</v>
      </c>
      <c r="D9" s="138">
        <v>15</v>
      </c>
      <c r="E9" s="4">
        <v>78</v>
      </c>
      <c r="F9" s="4">
        <v>69</v>
      </c>
      <c r="G9" s="4">
        <v>73</v>
      </c>
      <c r="H9" s="226">
        <v>75</v>
      </c>
      <c r="I9" s="124">
        <f t="shared" si="0"/>
        <v>90</v>
      </c>
      <c r="J9" s="187">
        <f t="shared" si="1"/>
        <v>1.125</v>
      </c>
      <c r="K9" s="188">
        <f t="shared" si="2"/>
        <v>1.5</v>
      </c>
      <c r="L9" s="187">
        <f t="shared" si="3"/>
        <v>6</v>
      </c>
    </row>
    <row r="10" spans="1:12">
      <c r="A10" s="152" t="s">
        <v>155</v>
      </c>
      <c r="B10" s="180">
        <v>3.5</v>
      </c>
      <c r="C10" s="180">
        <v>0.5</v>
      </c>
      <c r="D10" s="138">
        <v>15</v>
      </c>
      <c r="E10" s="4">
        <v>93</v>
      </c>
      <c r="F10" s="4">
        <v>76</v>
      </c>
      <c r="G10" s="4">
        <v>87</v>
      </c>
      <c r="H10" s="226">
        <v>85</v>
      </c>
      <c r="I10" s="124">
        <f t="shared" si="0"/>
        <v>105</v>
      </c>
      <c r="J10" s="187">
        <f t="shared" si="1"/>
        <v>1.3125</v>
      </c>
      <c r="K10" s="188">
        <f t="shared" si="2"/>
        <v>1.75</v>
      </c>
      <c r="L10" s="187">
        <f t="shared" si="3"/>
        <v>7</v>
      </c>
    </row>
    <row r="11" spans="1:12">
      <c r="A11" s="152" t="s">
        <v>156</v>
      </c>
      <c r="B11" s="180">
        <v>3</v>
      </c>
      <c r="C11" s="180">
        <v>1</v>
      </c>
      <c r="D11" s="123">
        <v>20</v>
      </c>
      <c r="E11" s="4">
        <v>94</v>
      </c>
      <c r="F11" s="4">
        <v>85</v>
      </c>
      <c r="G11" s="4">
        <v>67</v>
      </c>
      <c r="H11" s="226">
        <v>79</v>
      </c>
      <c r="I11" s="124">
        <f t="shared" si="0"/>
        <v>100</v>
      </c>
      <c r="J11" s="187">
        <f t="shared" si="1"/>
        <v>1.25</v>
      </c>
      <c r="K11" s="188">
        <f t="shared" si="2"/>
        <v>1.6666666666666667</v>
      </c>
      <c r="L11" s="187">
        <f t="shared" si="3"/>
        <v>5</v>
      </c>
    </row>
    <row r="12" spans="1:12">
      <c r="A12" s="152" t="s">
        <v>157</v>
      </c>
      <c r="B12" s="180">
        <v>2</v>
      </c>
      <c r="C12" s="180">
        <v>2</v>
      </c>
      <c r="D12" s="123">
        <v>20</v>
      </c>
      <c r="E12" s="4">
        <v>82</v>
      </c>
      <c r="F12" s="4">
        <v>51</v>
      </c>
      <c r="G12" s="4">
        <v>63</v>
      </c>
      <c r="H12" s="226">
        <v>53</v>
      </c>
      <c r="I12" s="124">
        <f t="shared" si="0"/>
        <v>80</v>
      </c>
      <c r="J12" s="187">
        <f t="shared" si="1"/>
        <v>1</v>
      </c>
      <c r="K12" s="188">
        <f t="shared" si="2"/>
        <v>1.3333333333333333</v>
      </c>
      <c r="L12" s="187">
        <f t="shared" si="3"/>
        <v>4</v>
      </c>
    </row>
    <row r="13" spans="1:12">
      <c r="A13" s="152" t="s">
        <v>158</v>
      </c>
      <c r="B13" s="180">
        <v>2</v>
      </c>
      <c r="C13" s="180">
        <v>2</v>
      </c>
      <c r="D13" s="138">
        <v>12</v>
      </c>
      <c r="E13" s="4">
        <v>17</v>
      </c>
      <c r="F13" s="4">
        <v>12</v>
      </c>
      <c r="G13" s="4">
        <v>8</v>
      </c>
      <c r="H13" s="226">
        <v>5</v>
      </c>
      <c r="I13" s="124">
        <f t="shared" si="0"/>
        <v>24</v>
      </c>
      <c r="J13" s="187">
        <f t="shared" si="1"/>
        <v>0.3</v>
      </c>
      <c r="K13" s="188">
        <f t="shared" si="2"/>
        <v>0.4</v>
      </c>
      <c r="L13" s="187">
        <f t="shared" si="3"/>
        <v>2</v>
      </c>
    </row>
    <row r="14" spans="1:12">
      <c r="A14" s="152" t="s">
        <v>159</v>
      </c>
      <c r="B14" s="180">
        <v>3</v>
      </c>
      <c r="C14" s="180">
        <v>1</v>
      </c>
      <c r="D14" s="138">
        <v>12</v>
      </c>
      <c r="E14" s="4">
        <v>17</v>
      </c>
      <c r="F14" s="4">
        <v>12</v>
      </c>
      <c r="G14" s="4">
        <v>9</v>
      </c>
      <c r="H14" s="226">
        <v>9</v>
      </c>
      <c r="I14" s="124">
        <f t="shared" si="0"/>
        <v>24</v>
      </c>
      <c r="J14" s="187">
        <f t="shared" si="1"/>
        <v>0.3</v>
      </c>
      <c r="K14" s="188">
        <f t="shared" si="2"/>
        <v>0.4</v>
      </c>
      <c r="L14" s="187">
        <f t="shared" si="3"/>
        <v>2</v>
      </c>
    </row>
    <row r="15" spans="1:12">
      <c r="A15" s="152" t="s">
        <v>160</v>
      </c>
      <c r="B15" s="180">
        <v>3</v>
      </c>
      <c r="C15" s="180">
        <v>1</v>
      </c>
      <c r="D15" s="138">
        <v>16</v>
      </c>
      <c r="E15" s="4">
        <v>13</v>
      </c>
      <c r="F15" s="4">
        <v>28</v>
      </c>
      <c r="G15" s="4">
        <v>11</v>
      </c>
      <c r="H15" s="226">
        <v>7</v>
      </c>
      <c r="I15" s="124">
        <f t="shared" si="0"/>
        <v>32</v>
      </c>
      <c r="J15" s="187">
        <f t="shared" si="1"/>
        <v>0.4</v>
      </c>
      <c r="K15" s="188">
        <f t="shared" si="2"/>
        <v>0.53333333333333333</v>
      </c>
      <c r="L15" s="187">
        <f t="shared" si="3"/>
        <v>2</v>
      </c>
    </row>
    <row r="16" spans="1:12">
      <c r="A16" s="152" t="s">
        <v>161</v>
      </c>
      <c r="B16" s="180">
        <v>3</v>
      </c>
      <c r="C16" s="180">
        <v>1</v>
      </c>
      <c r="D16" s="138">
        <v>12</v>
      </c>
      <c r="E16" s="4">
        <v>32</v>
      </c>
      <c r="F16" s="4">
        <v>18</v>
      </c>
      <c r="G16" s="4">
        <v>17</v>
      </c>
      <c r="H16" s="226">
        <v>8</v>
      </c>
      <c r="I16" s="124">
        <f t="shared" si="0"/>
        <v>24</v>
      </c>
      <c r="J16" s="187">
        <f t="shared" si="1"/>
        <v>0.3</v>
      </c>
      <c r="K16" s="188">
        <f t="shared" si="2"/>
        <v>0.4</v>
      </c>
      <c r="L16" s="187">
        <f t="shared" si="3"/>
        <v>2</v>
      </c>
    </row>
    <row r="17" spans="1:12">
      <c r="A17" s="152" t="s">
        <v>162</v>
      </c>
      <c r="B17" s="180">
        <v>3</v>
      </c>
      <c r="C17" s="180">
        <v>1</v>
      </c>
      <c r="D17" s="138">
        <v>9</v>
      </c>
      <c r="E17" s="4">
        <v>33</v>
      </c>
      <c r="F17" s="4">
        <v>14</v>
      </c>
      <c r="G17" s="4">
        <v>12</v>
      </c>
      <c r="H17" s="226">
        <v>15</v>
      </c>
      <c r="I17" s="124">
        <f t="shared" si="0"/>
        <v>18</v>
      </c>
      <c r="J17" s="187">
        <f>I17/80</f>
        <v>0.22500000000000001</v>
      </c>
      <c r="K17" s="188">
        <f>I17/60</f>
        <v>0.3</v>
      </c>
      <c r="L17" s="187">
        <f>I17/D17</f>
        <v>2</v>
      </c>
    </row>
    <row r="18" spans="1:12">
      <c r="A18" s="152" t="s">
        <v>163</v>
      </c>
      <c r="B18" s="180">
        <v>2</v>
      </c>
      <c r="C18" s="180">
        <v>2</v>
      </c>
      <c r="D18" s="123">
        <v>20</v>
      </c>
      <c r="E18" s="4">
        <v>35</v>
      </c>
      <c r="F18" s="4">
        <v>35</v>
      </c>
      <c r="G18" s="4">
        <v>33</v>
      </c>
      <c r="H18" s="226">
        <v>19</v>
      </c>
      <c r="I18" s="124">
        <f t="shared" si="0"/>
        <v>40</v>
      </c>
      <c r="J18" s="187">
        <f t="shared" si="1"/>
        <v>0.5</v>
      </c>
      <c r="K18" s="188">
        <f t="shared" ref="K18:K22" si="4">I18/60</f>
        <v>0.66666666666666663</v>
      </c>
      <c r="L18" s="187">
        <f t="shared" ref="L18:L22" si="5">I18/D18</f>
        <v>2</v>
      </c>
    </row>
    <row r="19" spans="1:12">
      <c r="A19" s="152" t="s">
        <v>137</v>
      </c>
      <c r="B19" s="180">
        <v>2</v>
      </c>
      <c r="C19" s="180">
        <v>2</v>
      </c>
      <c r="D19" s="138">
        <v>16</v>
      </c>
      <c r="E19" s="4">
        <v>35</v>
      </c>
      <c r="F19" s="4">
        <v>33</v>
      </c>
      <c r="G19" s="4">
        <v>32</v>
      </c>
      <c r="H19" s="226">
        <v>19</v>
      </c>
      <c r="I19" s="124">
        <f t="shared" si="0"/>
        <v>32</v>
      </c>
      <c r="J19" s="187">
        <f t="shared" si="1"/>
        <v>0.4</v>
      </c>
      <c r="K19" s="188">
        <f t="shared" si="4"/>
        <v>0.53333333333333333</v>
      </c>
      <c r="L19" s="187">
        <f t="shared" si="5"/>
        <v>2</v>
      </c>
    </row>
    <row r="20" spans="1:12">
      <c r="A20" s="152" t="s">
        <v>160</v>
      </c>
      <c r="B20" s="180">
        <v>2</v>
      </c>
      <c r="C20" s="180">
        <v>2</v>
      </c>
      <c r="D20" s="123">
        <v>20</v>
      </c>
      <c r="E20" s="4">
        <v>35</v>
      </c>
      <c r="F20" s="4">
        <v>15</v>
      </c>
      <c r="G20" s="4">
        <v>38</v>
      </c>
      <c r="H20" s="226">
        <v>17</v>
      </c>
      <c r="I20" s="124">
        <f t="shared" si="0"/>
        <v>40</v>
      </c>
      <c r="J20" s="187">
        <f t="shared" si="1"/>
        <v>0.5</v>
      </c>
      <c r="K20" s="188">
        <f t="shared" si="4"/>
        <v>0.66666666666666663</v>
      </c>
      <c r="L20" s="187">
        <f t="shared" si="5"/>
        <v>2</v>
      </c>
    </row>
    <row r="21" spans="1:12">
      <c r="A21" s="152" t="s">
        <v>164</v>
      </c>
      <c r="B21" s="180">
        <v>2</v>
      </c>
      <c r="C21" s="180">
        <v>2</v>
      </c>
      <c r="D21" s="123">
        <v>20</v>
      </c>
      <c r="E21" s="4">
        <v>34</v>
      </c>
      <c r="F21" s="4">
        <v>33</v>
      </c>
      <c r="G21" s="4">
        <v>31</v>
      </c>
      <c r="H21" s="226">
        <v>17</v>
      </c>
      <c r="I21" s="124">
        <f t="shared" si="0"/>
        <v>40</v>
      </c>
      <c r="J21" s="187">
        <f t="shared" si="1"/>
        <v>0.5</v>
      </c>
      <c r="K21" s="188">
        <f t="shared" si="4"/>
        <v>0.66666666666666663</v>
      </c>
      <c r="L21" s="187">
        <f t="shared" si="5"/>
        <v>2</v>
      </c>
    </row>
    <row r="22" spans="1:12">
      <c r="A22" s="152" t="s">
        <v>165</v>
      </c>
      <c r="B22" s="180">
        <v>1</v>
      </c>
      <c r="C22" s="180">
        <v>3</v>
      </c>
      <c r="D22" s="223">
        <v>16</v>
      </c>
      <c r="E22" s="4">
        <v>46</v>
      </c>
      <c r="F22" s="4">
        <v>30</v>
      </c>
      <c r="G22" s="4">
        <v>44</v>
      </c>
      <c r="H22" s="227">
        <v>20</v>
      </c>
      <c r="I22" s="124">
        <f t="shared" si="0"/>
        <v>32</v>
      </c>
      <c r="J22" s="187">
        <f t="shared" si="1"/>
        <v>0.4</v>
      </c>
      <c r="K22" s="188">
        <f t="shared" si="4"/>
        <v>0.53333333333333333</v>
      </c>
      <c r="L22" s="187">
        <f t="shared" si="5"/>
        <v>2</v>
      </c>
    </row>
    <row r="23" spans="1:12">
      <c r="A23" s="218"/>
      <c r="B23" s="219"/>
      <c r="C23" s="219"/>
      <c r="D23" s="177"/>
      <c r="E23" s="189"/>
      <c r="F23" s="189"/>
      <c r="G23" s="189"/>
      <c r="H23" s="220"/>
      <c r="I23" s="190"/>
      <c r="J23" s="222"/>
      <c r="K23" s="222"/>
      <c r="L23" s="221"/>
    </row>
    <row r="24" spans="1:12" ht="16.5">
      <c r="C24" t="s">
        <v>192</v>
      </c>
      <c r="D24" t="s">
        <v>193</v>
      </c>
      <c r="E24" s="92" t="s">
        <v>3</v>
      </c>
      <c r="F24" s="92" t="s">
        <v>3</v>
      </c>
      <c r="G24" s="92" t="s">
        <v>3</v>
      </c>
      <c r="H24" s="92" t="s">
        <v>3</v>
      </c>
      <c r="I24" s="92" t="s">
        <v>44</v>
      </c>
      <c r="J24" s="80"/>
    </row>
    <row r="25" spans="1:12">
      <c r="B25" s="8">
        <f>H3/D3</f>
        <v>3.65</v>
      </c>
      <c r="C25" s="155">
        <v>5</v>
      </c>
      <c r="D25" s="142">
        <v>4</v>
      </c>
      <c r="E25" s="146">
        <v>100</v>
      </c>
      <c r="F25" s="147">
        <v>100</v>
      </c>
      <c r="G25" s="147">
        <v>100</v>
      </c>
      <c r="H25" s="197">
        <v>100</v>
      </c>
      <c r="I25" s="133">
        <f t="shared" ref="I25:I44" si="6">D3*D25</f>
        <v>80</v>
      </c>
      <c r="J25" s="152" t="s">
        <v>148</v>
      </c>
    </row>
    <row r="26" spans="1:12">
      <c r="B26" s="8">
        <f t="shared" ref="B26:B44" si="7">H4/D4</f>
        <v>3.7</v>
      </c>
      <c r="C26" s="155">
        <v>6</v>
      </c>
      <c r="D26" s="142">
        <v>4</v>
      </c>
      <c r="E26" s="146">
        <v>120</v>
      </c>
      <c r="F26" s="147">
        <v>100</v>
      </c>
      <c r="G26" s="147">
        <v>100</v>
      </c>
      <c r="H26" s="197">
        <v>120</v>
      </c>
      <c r="I26" s="133">
        <f t="shared" si="6"/>
        <v>80</v>
      </c>
      <c r="J26" s="152" t="s">
        <v>149</v>
      </c>
    </row>
    <row r="27" spans="1:12">
      <c r="B27" s="8">
        <f t="shared" si="7"/>
        <v>5.9411764705882355</v>
      </c>
      <c r="C27" s="155">
        <v>8</v>
      </c>
      <c r="D27" s="142">
        <v>6</v>
      </c>
      <c r="E27" s="146">
        <v>120</v>
      </c>
      <c r="F27" s="147">
        <v>120</v>
      </c>
      <c r="G27" s="147">
        <v>120</v>
      </c>
      <c r="H27" s="197">
        <v>136</v>
      </c>
      <c r="I27" s="133">
        <f t="shared" si="6"/>
        <v>102</v>
      </c>
      <c r="J27" s="152" t="s">
        <v>150</v>
      </c>
    </row>
    <row r="28" spans="1:12">
      <c r="B28" s="8">
        <f t="shared" si="7"/>
        <v>3.3</v>
      </c>
      <c r="C28" s="155">
        <v>6</v>
      </c>
      <c r="D28" s="142">
        <v>4</v>
      </c>
      <c r="E28" s="146">
        <v>120</v>
      </c>
      <c r="F28" s="147">
        <v>80</v>
      </c>
      <c r="G28" s="147">
        <v>80</v>
      </c>
      <c r="H28" s="197">
        <v>120</v>
      </c>
      <c r="I28" s="133">
        <f t="shared" si="6"/>
        <v>80</v>
      </c>
      <c r="J28" s="152" t="s">
        <v>151</v>
      </c>
    </row>
    <row r="29" spans="1:12">
      <c r="B29" s="8">
        <f t="shared" si="7"/>
        <v>3.8</v>
      </c>
      <c r="C29" s="155">
        <v>5</v>
      </c>
      <c r="D29" s="142">
        <v>5</v>
      </c>
      <c r="E29" s="146">
        <v>120</v>
      </c>
      <c r="F29" s="147">
        <v>80</v>
      </c>
      <c r="G29" s="147">
        <v>80</v>
      </c>
      <c r="H29" s="197">
        <v>100</v>
      </c>
      <c r="I29" s="133">
        <f t="shared" si="6"/>
        <v>100</v>
      </c>
      <c r="J29" s="152" t="s">
        <v>152</v>
      </c>
    </row>
    <row r="30" spans="1:12">
      <c r="B30" s="8">
        <f t="shared" si="7"/>
        <v>5.0999999999999996</v>
      </c>
      <c r="C30" s="155">
        <v>7</v>
      </c>
      <c r="D30" s="180">
        <v>6</v>
      </c>
      <c r="E30" s="141">
        <v>140</v>
      </c>
      <c r="F30" s="4">
        <v>120</v>
      </c>
      <c r="G30" s="4">
        <v>120</v>
      </c>
      <c r="H30" s="197">
        <v>140</v>
      </c>
      <c r="I30" s="133">
        <f t="shared" si="6"/>
        <v>120</v>
      </c>
      <c r="J30" s="152" t="s">
        <v>153</v>
      </c>
    </row>
    <row r="31" spans="1:12">
      <c r="B31" s="8">
        <f t="shared" si="7"/>
        <v>5</v>
      </c>
      <c r="C31" s="155">
        <v>6</v>
      </c>
      <c r="D31" s="180">
        <v>6</v>
      </c>
      <c r="E31" s="141">
        <v>135</v>
      </c>
      <c r="F31" s="4">
        <v>105</v>
      </c>
      <c r="G31" s="4">
        <v>105</v>
      </c>
      <c r="H31" s="197">
        <v>90</v>
      </c>
      <c r="I31" s="133">
        <f t="shared" si="6"/>
        <v>90</v>
      </c>
      <c r="J31" s="152" t="s">
        <v>154</v>
      </c>
    </row>
    <row r="32" spans="1:12">
      <c r="B32" s="8">
        <f t="shared" si="7"/>
        <v>5.666666666666667</v>
      </c>
      <c r="C32" s="155">
        <v>7</v>
      </c>
      <c r="D32" s="180">
        <v>7</v>
      </c>
      <c r="E32" s="141">
        <v>135</v>
      </c>
      <c r="F32" s="4">
        <v>105</v>
      </c>
      <c r="G32" s="4">
        <v>105</v>
      </c>
      <c r="H32" s="197">
        <v>105</v>
      </c>
      <c r="I32" s="133">
        <f t="shared" si="6"/>
        <v>105</v>
      </c>
      <c r="J32" s="152" t="s">
        <v>155</v>
      </c>
    </row>
    <row r="33" spans="1:15">
      <c r="B33" s="8">
        <f t="shared" si="7"/>
        <v>3.95</v>
      </c>
      <c r="C33" s="155">
        <v>4</v>
      </c>
      <c r="D33" s="180">
        <v>5</v>
      </c>
      <c r="E33" s="141">
        <v>140</v>
      </c>
      <c r="F33" s="4">
        <v>100</v>
      </c>
      <c r="G33" s="4">
        <v>100</v>
      </c>
      <c r="H33" s="197">
        <v>80</v>
      </c>
      <c r="I33" s="133">
        <f t="shared" si="6"/>
        <v>100</v>
      </c>
      <c r="J33" s="152" t="s">
        <v>156</v>
      </c>
    </row>
    <row r="34" spans="1:15">
      <c r="B34" s="8">
        <f t="shared" si="7"/>
        <v>2.65</v>
      </c>
      <c r="C34" s="155">
        <v>4</v>
      </c>
      <c r="D34" s="180">
        <v>4</v>
      </c>
      <c r="E34" s="141">
        <v>140</v>
      </c>
      <c r="F34" s="4">
        <v>100</v>
      </c>
      <c r="G34" s="4">
        <v>100</v>
      </c>
      <c r="H34" s="197">
        <v>80</v>
      </c>
      <c r="I34" s="133">
        <f t="shared" si="6"/>
        <v>80</v>
      </c>
      <c r="J34" s="152" t="s">
        <v>157</v>
      </c>
    </row>
    <row r="35" spans="1:15">
      <c r="B35" s="8">
        <f t="shared" si="7"/>
        <v>0.41666666666666669</v>
      </c>
      <c r="C35" s="155">
        <v>2</v>
      </c>
      <c r="D35" s="180">
        <v>2</v>
      </c>
      <c r="E35" s="141">
        <v>24</v>
      </c>
      <c r="F35" s="4">
        <v>24</v>
      </c>
      <c r="G35" s="4">
        <v>24</v>
      </c>
      <c r="H35" s="197">
        <v>24</v>
      </c>
      <c r="I35" s="133">
        <f t="shared" si="6"/>
        <v>24</v>
      </c>
      <c r="J35" s="152" t="s">
        <v>158</v>
      </c>
    </row>
    <row r="36" spans="1:15">
      <c r="B36" s="8">
        <f t="shared" si="7"/>
        <v>0.75</v>
      </c>
      <c r="C36" s="155">
        <v>2</v>
      </c>
      <c r="D36" s="180">
        <v>2</v>
      </c>
      <c r="E36" s="141">
        <v>24</v>
      </c>
      <c r="F36" s="4">
        <v>24</v>
      </c>
      <c r="G36" s="4">
        <v>24</v>
      </c>
      <c r="H36" s="197">
        <v>24</v>
      </c>
      <c r="I36" s="133">
        <f t="shared" si="6"/>
        <v>24</v>
      </c>
      <c r="J36" s="152" t="s">
        <v>159</v>
      </c>
    </row>
    <row r="37" spans="1:15">
      <c r="B37" s="8">
        <f t="shared" si="7"/>
        <v>0.4375</v>
      </c>
      <c r="C37" s="155">
        <v>2</v>
      </c>
      <c r="D37" s="180">
        <v>2</v>
      </c>
      <c r="E37" s="141">
        <v>24</v>
      </c>
      <c r="F37" s="4">
        <v>24</v>
      </c>
      <c r="G37" s="4">
        <v>32</v>
      </c>
      <c r="H37" s="197">
        <v>32</v>
      </c>
      <c r="I37" s="133">
        <f t="shared" si="6"/>
        <v>32</v>
      </c>
      <c r="J37" s="152" t="s">
        <v>160</v>
      </c>
    </row>
    <row r="38" spans="1:15">
      <c r="B38" s="8">
        <f t="shared" si="7"/>
        <v>0.66666666666666663</v>
      </c>
      <c r="C38" s="155">
        <v>2</v>
      </c>
      <c r="D38" s="180">
        <v>2</v>
      </c>
      <c r="E38" s="141">
        <v>36</v>
      </c>
      <c r="F38" s="4">
        <v>36</v>
      </c>
      <c r="G38" s="4">
        <v>36</v>
      </c>
      <c r="H38" s="197">
        <v>24</v>
      </c>
      <c r="I38" s="133">
        <f t="shared" si="6"/>
        <v>24</v>
      </c>
      <c r="J38" s="152" t="s">
        <v>161</v>
      </c>
    </row>
    <row r="39" spans="1:15">
      <c r="B39" s="8">
        <f t="shared" si="7"/>
        <v>1.6666666666666667</v>
      </c>
      <c r="C39" s="155">
        <v>3</v>
      </c>
      <c r="D39" s="180">
        <v>2</v>
      </c>
      <c r="E39" s="141">
        <v>27</v>
      </c>
      <c r="F39" s="4">
        <v>36</v>
      </c>
      <c r="G39" s="4">
        <v>36</v>
      </c>
      <c r="H39" s="197">
        <v>27</v>
      </c>
      <c r="I39" s="133">
        <f t="shared" si="6"/>
        <v>18</v>
      </c>
      <c r="J39" s="152" t="s">
        <v>162</v>
      </c>
    </row>
    <row r="40" spans="1:15">
      <c r="B40" s="8">
        <f t="shared" si="7"/>
        <v>0.95</v>
      </c>
      <c r="C40" s="155">
        <v>2</v>
      </c>
      <c r="D40" s="180">
        <v>2</v>
      </c>
      <c r="E40" s="141">
        <v>40</v>
      </c>
      <c r="F40" s="4">
        <v>40</v>
      </c>
      <c r="G40" s="4">
        <v>40</v>
      </c>
      <c r="H40" s="197">
        <v>40</v>
      </c>
      <c r="I40" s="133">
        <f t="shared" si="6"/>
        <v>40</v>
      </c>
      <c r="J40" s="152" t="s">
        <v>163</v>
      </c>
    </row>
    <row r="41" spans="1:15">
      <c r="B41" s="8">
        <f t="shared" si="7"/>
        <v>1.1875</v>
      </c>
      <c r="C41" s="155">
        <v>3</v>
      </c>
      <c r="D41" s="180">
        <v>2</v>
      </c>
      <c r="E41" s="141">
        <v>40</v>
      </c>
      <c r="F41" s="4">
        <v>40</v>
      </c>
      <c r="G41" s="4">
        <v>40</v>
      </c>
      <c r="H41" s="197">
        <v>48</v>
      </c>
      <c r="I41" s="133">
        <f t="shared" si="6"/>
        <v>32</v>
      </c>
      <c r="J41" s="152" t="s">
        <v>137</v>
      </c>
    </row>
    <row r="42" spans="1:15">
      <c r="B42" s="8">
        <f t="shared" si="7"/>
        <v>0.85</v>
      </c>
      <c r="C42" s="155">
        <v>3</v>
      </c>
      <c r="D42" s="180">
        <v>2</v>
      </c>
      <c r="E42" s="141">
        <v>40</v>
      </c>
      <c r="F42" s="4">
        <v>40</v>
      </c>
      <c r="G42" s="4">
        <v>40</v>
      </c>
      <c r="H42" s="197">
        <v>60</v>
      </c>
      <c r="I42" s="133">
        <f t="shared" si="6"/>
        <v>40</v>
      </c>
      <c r="J42" s="152" t="s">
        <v>160</v>
      </c>
    </row>
    <row r="43" spans="1:15">
      <c r="B43" s="8">
        <f t="shared" si="7"/>
        <v>0.85</v>
      </c>
      <c r="C43" s="155">
        <v>2</v>
      </c>
      <c r="D43" s="180">
        <v>2</v>
      </c>
      <c r="E43" s="141">
        <v>40</v>
      </c>
      <c r="F43" s="4">
        <v>40</v>
      </c>
      <c r="G43" s="4">
        <v>40</v>
      </c>
      <c r="H43" s="197">
        <v>40</v>
      </c>
      <c r="I43" s="133">
        <f t="shared" si="6"/>
        <v>40</v>
      </c>
      <c r="J43" s="152" t="s">
        <v>164</v>
      </c>
    </row>
    <row r="44" spans="1:15">
      <c r="B44" s="8">
        <f t="shared" si="7"/>
        <v>1.25</v>
      </c>
      <c r="C44" s="155">
        <v>3</v>
      </c>
      <c r="D44" s="180">
        <v>2</v>
      </c>
      <c r="E44" s="141">
        <v>40</v>
      </c>
      <c r="F44" s="4">
        <v>40</v>
      </c>
      <c r="G44" s="4">
        <v>40</v>
      </c>
      <c r="H44" s="197">
        <v>48</v>
      </c>
      <c r="I44" s="133">
        <f t="shared" si="6"/>
        <v>32</v>
      </c>
      <c r="J44" s="152" t="s">
        <v>165</v>
      </c>
    </row>
    <row r="45" spans="1:15">
      <c r="D45" s="181"/>
      <c r="E45" s="177"/>
      <c r="F45" s="177"/>
      <c r="G45" s="177"/>
      <c r="H45" s="181"/>
      <c r="I45" s="184"/>
      <c r="J45" s="175"/>
    </row>
    <row r="47" spans="1:15" ht="16.5">
      <c r="A47" s="67"/>
      <c r="B47" s="68" t="s">
        <v>35</v>
      </c>
      <c r="C47" s="68" t="s">
        <v>35</v>
      </c>
      <c r="D47" s="68" t="s">
        <v>21</v>
      </c>
      <c r="E47" s="69" t="s">
        <v>21</v>
      </c>
      <c r="F47" s="69"/>
      <c r="G47" s="111"/>
      <c r="H47" s="112"/>
      <c r="I47" s="68" t="s">
        <v>26</v>
      </c>
      <c r="J47" s="89" t="s">
        <v>28</v>
      </c>
      <c r="K47" s="166"/>
      <c r="L47" s="166"/>
      <c r="M47" s="166" t="s">
        <v>29</v>
      </c>
      <c r="N47" s="71" t="s">
        <v>32</v>
      </c>
      <c r="O47" s="89" t="s">
        <v>33</v>
      </c>
    </row>
    <row r="48" spans="1:15" ht="16.5">
      <c r="A48" s="72"/>
      <c r="B48" s="73" t="s">
        <v>0</v>
      </c>
      <c r="C48" s="73" t="s">
        <v>1</v>
      </c>
      <c r="D48" s="74" t="s">
        <v>22</v>
      </c>
      <c r="E48" s="75" t="s">
        <v>2</v>
      </c>
      <c r="F48" s="75" t="s">
        <v>23</v>
      </c>
      <c r="G48" s="113" t="s">
        <v>24</v>
      </c>
      <c r="H48" s="114" t="s">
        <v>25</v>
      </c>
      <c r="I48" s="74" t="s">
        <v>27</v>
      </c>
      <c r="J48" s="90" t="s">
        <v>27</v>
      </c>
      <c r="K48" s="167" t="s">
        <v>30</v>
      </c>
      <c r="L48" s="167" t="s">
        <v>31</v>
      </c>
      <c r="M48" s="167" t="s">
        <v>27</v>
      </c>
      <c r="N48" s="77"/>
      <c r="O48" s="91"/>
    </row>
    <row r="49" spans="1:15">
      <c r="A49" s="152" t="s">
        <v>148</v>
      </c>
      <c r="B49" s="180">
        <v>2</v>
      </c>
      <c r="C49" s="180">
        <v>2</v>
      </c>
      <c r="D49" s="59">
        <f>B49*4.5</f>
        <v>9</v>
      </c>
      <c r="E49" s="59">
        <f>C49*4.5</f>
        <v>9</v>
      </c>
      <c r="F49" s="204">
        <f>ROUNDUP(J3,0)</f>
        <v>1</v>
      </c>
      <c r="G49" s="115">
        <f>ROUNDUP(K3,0)</f>
        <v>2</v>
      </c>
      <c r="H49" s="115">
        <f>ROUNDUP(L3,0)</f>
        <v>4</v>
      </c>
      <c r="I49" s="58">
        <f>D49*F49+E49*H49</f>
        <v>45</v>
      </c>
      <c r="J49" s="58">
        <f>D49*G49+E49*H49</f>
        <v>54</v>
      </c>
      <c r="K49" s="145">
        <v>2</v>
      </c>
      <c r="L49" s="145">
        <v>5</v>
      </c>
      <c r="M49" s="172">
        <f>D49*K49+E49*L49</f>
        <v>63</v>
      </c>
      <c r="N49" s="60">
        <f>M49-I49</f>
        <v>18</v>
      </c>
      <c r="O49" s="66">
        <f>M49-J49</f>
        <v>9</v>
      </c>
    </row>
    <row r="50" spans="1:15">
      <c r="A50" s="152" t="s">
        <v>149</v>
      </c>
      <c r="B50" s="180">
        <v>3</v>
      </c>
      <c r="C50" s="180">
        <v>1</v>
      </c>
      <c r="D50" s="59">
        <f t="shared" ref="D50:D68" si="8">B50*4.5</f>
        <v>13.5</v>
      </c>
      <c r="E50" s="59">
        <f t="shared" ref="E50:E68" si="9">C50*4.5</f>
        <v>4.5</v>
      </c>
      <c r="F50" s="204">
        <f t="shared" ref="F50:H50" si="10">ROUNDUP(J4,0)</f>
        <v>1</v>
      </c>
      <c r="G50" s="115">
        <f t="shared" si="10"/>
        <v>2</v>
      </c>
      <c r="H50" s="115">
        <f t="shared" si="10"/>
        <v>4</v>
      </c>
      <c r="I50" s="58">
        <f t="shared" ref="I50:I68" si="11">D50*F50+E50*H50</f>
        <v>31.5</v>
      </c>
      <c r="J50" s="58">
        <f t="shared" ref="J50:J68" si="12">D50*G50+E50*H50</f>
        <v>45</v>
      </c>
      <c r="K50" s="145">
        <v>2</v>
      </c>
      <c r="L50" s="145">
        <v>6</v>
      </c>
      <c r="M50" s="172">
        <f t="shared" ref="M50:M62" si="13">D50*K50+E50*L50</f>
        <v>54</v>
      </c>
      <c r="N50" s="60">
        <f t="shared" ref="N50:N62" si="14">M50-I50</f>
        <v>22.5</v>
      </c>
      <c r="O50" s="66">
        <f t="shared" ref="O50:O62" si="15">M50-J50</f>
        <v>9</v>
      </c>
    </row>
    <row r="51" spans="1:15">
      <c r="A51" s="152" t="s">
        <v>150</v>
      </c>
      <c r="B51" s="180">
        <v>3</v>
      </c>
      <c r="C51" s="180">
        <v>1</v>
      </c>
      <c r="D51" s="59">
        <f t="shared" si="8"/>
        <v>13.5</v>
      </c>
      <c r="E51" s="59">
        <f t="shared" si="9"/>
        <v>4.5</v>
      </c>
      <c r="F51" s="204">
        <f t="shared" ref="F51:H51" si="16">ROUNDUP(J5,0)</f>
        <v>2</v>
      </c>
      <c r="G51" s="115">
        <f t="shared" si="16"/>
        <v>2</v>
      </c>
      <c r="H51" s="115">
        <f t="shared" si="16"/>
        <v>6</v>
      </c>
      <c r="I51" s="58">
        <f t="shared" si="11"/>
        <v>54</v>
      </c>
      <c r="J51" s="58">
        <f t="shared" si="12"/>
        <v>54</v>
      </c>
      <c r="K51" s="145">
        <v>3</v>
      </c>
      <c r="L51" s="145">
        <v>8</v>
      </c>
      <c r="M51" s="172">
        <f t="shared" si="13"/>
        <v>76.5</v>
      </c>
      <c r="N51" s="60">
        <f t="shared" si="14"/>
        <v>22.5</v>
      </c>
      <c r="O51" s="66">
        <f t="shared" si="15"/>
        <v>22.5</v>
      </c>
    </row>
    <row r="52" spans="1:15">
      <c r="A52" s="152" t="s">
        <v>151</v>
      </c>
      <c r="B52" s="180">
        <v>3</v>
      </c>
      <c r="C52" s="180">
        <v>1</v>
      </c>
      <c r="D52" s="59">
        <f t="shared" si="8"/>
        <v>13.5</v>
      </c>
      <c r="E52" s="59">
        <f t="shared" si="9"/>
        <v>4.5</v>
      </c>
      <c r="F52" s="204">
        <f t="shared" ref="F52:H52" si="17">ROUNDUP(J6,0)</f>
        <v>1</v>
      </c>
      <c r="G52" s="115">
        <f t="shared" si="17"/>
        <v>2</v>
      </c>
      <c r="H52" s="115">
        <f t="shared" si="17"/>
        <v>4</v>
      </c>
      <c r="I52" s="58">
        <f t="shared" si="11"/>
        <v>31.5</v>
      </c>
      <c r="J52" s="58">
        <f t="shared" si="12"/>
        <v>45</v>
      </c>
      <c r="K52" s="145">
        <v>2</v>
      </c>
      <c r="L52" s="145">
        <v>6</v>
      </c>
      <c r="M52" s="172">
        <f t="shared" si="13"/>
        <v>54</v>
      </c>
      <c r="N52" s="60">
        <f t="shared" si="14"/>
        <v>22.5</v>
      </c>
      <c r="O52" s="66">
        <f t="shared" si="15"/>
        <v>9</v>
      </c>
    </row>
    <row r="53" spans="1:15">
      <c r="A53" s="152" t="s">
        <v>152</v>
      </c>
      <c r="B53" s="180">
        <v>2</v>
      </c>
      <c r="C53" s="180">
        <v>2</v>
      </c>
      <c r="D53" s="59">
        <f t="shared" si="8"/>
        <v>9</v>
      </c>
      <c r="E53" s="59">
        <f t="shared" si="9"/>
        <v>9</v>
      </c>
      <c r="F53" s="204">
        <f t="shared" ref="F53:H53" si="18">ROUNDUP(J7,0)</f>
        <v>2</v>
      </c>
      <c r="G53" s="115">
        <f t="shared" si="18"/>
        <v>2</v>
      </c>
      <c r="H53" s="115">
        <f t="shared" si="18"/>
        <v>5</v>
      </c>
      <c r="I53" s="58">
        <f t="shared" si="11"/>
        <v>63</v>
      </c>
      <c r="J53" s="58">
        <f t="shared" si="12"/>
        <v>63</v>
      </c>
      <c r="K53" s="145">
        <v>2</v>
      </c>
      <c r="L53" s="145">
        <v>5</v>
      </c>
      <c r="M53" s="172">
        <f t="shared" si="13"/>
        <v>63</v>
      </c>
      <c r="N53" s="60">
        <f t="shared" si="14"/>
        <v>0</v>
      </c>
      <c r="O53" s="66">
        <f t="shared" si="15"/>
        <v>0</v>
      </c>
    </row>
    <row r="54" spans="1:15">
      <c r="A54" s="152" t="s">
        <v>153</v>
      </c>
      <c r="B54" s="180">
        <v>3.5</v>
      </c>
      <c r="C54" s="180">
        <v>0.5</v>
      </c>
      <c r="D54" s="59">
        <f t="shared" si="8"/>
        <v>15.75</v>
      </c>
      <c r="E54" s="59">
        <f t="shared" si="9"/>
        <v>2.25</v>
      </c>
      <c r="F54" s="204">
        <f t="shared" ref="F54:H54" si="19">ROUNDUP(J8,0)</f>
        <v>2</v>
      </c>
      <c r="G54" s="229">
        <f>ROUNDUP(J8,0)</f>
        <v>2</v>
      </c>
      <c r="H54" s="115">
        <f t="shared" si="19"/>
        <v>6</v>
      </c>
      <c r="I54" s="58">
        <f t="shared" si="11"/>
        <v>45</v>
      </c>
      <c r="J54" s="58">
        <f t="shared" si="12"/>
        <v>45</v>
      </c>
      <c r="K54" s="3">
        <v>2</v>
      </c>
      <c r="L54" s="3">
        <v>7</v>
      </c>
      <c r="M54" s="172">
        <f t="shared" si="13"/>
        <v>47.25</v>
      </c>
      <c r="N54" s="60">
        <f t="shared" si="14"/>
        <v>2.25</v>
      </c>
      <c r="O54" s="66">
        <f t="shared" si="15"/>
        <v>2.25</v>
      </c>
    </row>
    <row r="55" spans="1:15">
      <c r="A55" s="152" t="s">
        <v>154</v>
      </c>
      <c r="B55" s="180">
        <v>3.5</v>
      </c>
      <c r="C55" s="180">
        <v>0.5</v>
      </c>
      <c r="D55" s="59">
        <f t="shared" si="8"/>
        <v>15.75</v>
      </c>
      <c r="E55" s="59">
        <f t="shared" si="9"/>
        <v>2.25</v>
      </c>
      <c r="F55" s="204">
        <f t="shared" ref="F55:H55" si="20">ROUNDUP(J9,0)</f>
        <v>2</v>
      </c>
      <c r="G55" s="115">
        <f t="shared" si="20"/>
        <v>2</v>
      </c>
      <c r="H55" s="115">
        <f t="shared" si="20"/>
        <v>6</v>
      </c>
      <c r="I55" s="58">
        <f t="shared" si="11"/>
        <v>45</v>
      </c>
      <c r="J55" s="58">
        <f t="shared" si="12"/>
        <v>45</v>
      </c>
      <c r="K55" s="3">
        <v>2</v>
      </c>
      <c r="L55" s="3">
        <v>6</v>
      </c>
      <c r="M55" s="172">
        <f t="shared" si="13"/>
        <v>45</v>
      </c>
      <c r="N55" s="60">
        <f t="shared" si="14"/>
        <v>0</v>
      </c>
      <c r="O55" s="66">
        <f t="shared" si="15"/>
        <v>0</v>
      </c>
    </row>
    <row r="56" spans="1:15">
      <c r="A56" s="152" t="s">
        <v>155</v>
      </c>
      <c r="B56" s="180">
        <v>3.5</v>
      </c>
      <c r="C56" s="180">
        <v>0.5</v>
      </c>
      <c r="D56" s="59">
        <f t="shared" si="8"/>
        <v>15.75</v>
      </c>
      <c r="E56" s="59">
        <f t="shared" si="9"/>
        <v>2.25</v>
      </c>
      <c r="F56" s="204">
        <f t="shared" ref="F56:H56" si="21">ROUNDUP(J10,0)</f>
        <v>2</v>
      </c>
      <c r="G56" s="115">
        <f t="shared" si="21"/>
        <v>2</v>
      </c>
      <c r="H56" s="115">
        <f t="shared" si="21"/>
        <v>7</v>
      </c>
      <c r="I56" s="58">
        <f t="shared" si="11"/>
        <v>47.25</v>
      </c>
      <c r="J56" s="58">
        <f t="shared" si="12"/>
        <v>47.25</v>
      </c>
      <c r="K56" s="3">
        <v>2</v>
      </c>
      <c r="L56" s="3">
        <v>7</v>
      </c>
      <c r="M56" s="172">
        <f t="shared" si="13"/>
        <v>47.25</v>
      </c>
      <c r="N56" s="60">
        <f t="shared" si="14"/>
        <v>0</v>
      </c>
      <c r="O56" s="66">
        <f t="shared" si="15"/>
        <v>0</v>
      </c>
    </row>
    <row r="57" spans="1:15">
      <c r="A57" s="152" t="s">
        <v>156</v>
      </c>
      <c r="B57" s="180">
        <v>3</v>
      </c>
      <c r="C57" s="180">
        <v>1</v>
      </c>
      <c r="D57" s="59">
        <f t="shared" si="8"/>
        <v>13.5</v>
      </c>
      <c r="E57" s="59">
        <f t="shared" si="9"/>
        <v>4.5</v>
      </c>
      <c r="F57" s="204">
        <f t="shared" ref="F57:H57" si="22">ROUNDUP(J11,0)</f>
        <v>2</v>
      </c>
      <c r="G57" s="115">
        <f t="shared" si="22"/>
        <v>2</v>
      </c>
      <c r="H57" s="115">
        <f t="shared" si="22"/>
        <v>5</v>
      </c>
      <c r="I57" s="58">
        <f t="shared" si="11"/>
        <v>49.5</v>
      </c>
      <c r="J57" s="58">
        <f t="shared" si="12"/>
        <v>49.5</v>
      </c>
      <c r="K57" s="3">
        <v>2</v>
      </c>
      <c r="L57" s="3">
        <v>4</v>
      </c>
      <c r="M57" s="172">
        <f t="shared" si="13"/>
        <v>45</v>
      </c>
      <c r="N57" s="60">
        <f t="shared" si="14"/>
        <v>-4.5</v>
      </c>
      <c r="O57" s="66">
        <f t="shared" si="15"/>
        <v>-4.5</v>
      </c>
    </row>
    <row r="58" spans="1:15">
      <c r="A58" s="152" t="s">
        <v>157</v>
      </c>
      <c r="B58" s="180">
        <v>2</v>
      </c>
      <c r="C58" s="180">
        <v>2</v>
      </c>
      <c r="D58" s="59">
        <f t="shared" si="8"/>
        <v>9</v>
      </c>
      <c r="E58" s="59">
        <f t="shared" si="9"/>
        <v>9</v>
      </c>
      <c r="F58" s="204">
        <f t="shared" ref="F58:H58" si="23">ROUNDUP(J12,0)</f>
        <v>1</v>
      </c>
      <c r="G58" s="115">
        <f t="shared" si="23"/>
        <v>2</v>
      </c>
      <c r="H58" s="115">
        <f t="shared" si="23"/>
        <v>4</v>
      </c>
      <c r="I58" s="58">
        <f t="shared" si="11"/>
        <v>45</v>
      </c>
      <c r="J58" s="58">
        <f t="shared" si="12"/>
        <v>54</v>
      </c>
      <c r="K58" s="3">
        <v>2</v>
      </c>
      <c r="L58" s="3">
        <v>4</v>
      </c>
      <c r="M58" s="172">
        <f t="shared" si="13"/>
        <v>54</v>
      </c>
      <c r="N58" s="60">
        <f t="shared" si="14"/>
        <v>9</v>
      </c>
      <c r="O58" s="66">
        <f t="shared" si="15"/>
        <v>0</v>
      </c>
    </row>
    <row r="59" spans="1:15">
      <c r="A59" s="152" t="s">
        <v>158</v>
      </c>
      <c r="B59" s="180">
        <v>2</v>
      </c>
      <c r="C59" s="180">
        <v>2</v>
      </c>
      <c r="D59" s="59">
        <f t="shared" si="8"/>
        <v>9</v>
      </c>
      <c r="E59" s="59">
        <f t="shared" si="9"/>
        <v>9</v>
      </c>
      <c r="F59" s="204">
        <f t="shared" ref="F59:H59" si="24">ROUNDUP(J13,0)</f>
        <v>1</v>
      </c>
      <c r="G59" s="201">
        <f t="shared" si="24"/>
        <v>1</v>
      </c>
      <c r="H59" s="115">
        <f t="shared" si="24"/>
        <v>2</v>
      </c>
      <c r="I59" s="58">
        <f t="shared" si="11"/>
        <v>27</v>
      </c>
      <c r="J59" s="58">
        <f t="shared" si="12"/>
        <v>27</v>
      </c>
      <c r="K59" s="212">
        <v>2</v>
      </c>
      <c r="L59" s="3">
        <v>2</v>
      </c>
      <c r="M59" s="172">
        <f t="shared" si="13"/>
        <v>36</v>
      </c>
      <c r="N59" s="60">
        <f t="shared" si="14"/>
        <v>9</v>
      </c>
      <c r="O59" s="66">
        <f t="shared" si="15"/>
        <v>9</v>
      </c>
    </row>
    <row r="60" spans="1:15">
      <c r="A60" s="152" t="s">
        <v>159</v>
      </c>
      <c r="B60" s="180">
        <v>3</v>
      </c>
      <c r="C60" s="180">
        <v>1</v>
      </c>
      <c r="D60" s="59">
        <f t="shared" si="8"/>
        <v>13.5</v>
      </c>
      <c r="E60" s="59">
        <f t="shared" si="9"/>
        <v>4.5</v>
      </c>
      <c r="F60" s="204">
        <f t="shared" ref="F60:H60" si="25">ROUNDUP(J14,0)</f>
        <v>1</v>
      </c>
      <c r="G60" s="115">
        <f t="shared" si="25"/>
        <v>1</v>
      </c>
      <c r="H60" s="115">
        <f t="shared" si="25"/>
        <v>2</v>
      </c>
      <c r="I60" s="58">
        <f t="shared" si="11"/>
        <v>22.5</v>
      </c>
      <c r="J60" s="58">
        <f t="shared" si="12"/>
        <v>22.5</v>
      </c>
      <c r="K60" s="3">
        <v>1</v>
      </c>
      <c r="L60" s="3">
        <v>2</v>
      </c>
      <c r="M60" s="172">
        <f t="shared" si="13"/>
        <v>22.5</v>
      </c>
      <c r="N60" s="60">
        <f t="shared" si="14"/>
        <v>0</v>
      </c>
      <c r="O60" s="66">
        <f t="shared" si="15"/>
        <v>0</v>
      </c>
    </row>
    <row r="61" spans="1:15">
      <c r="A61" s="152" t="s">
        <v>160</v>
      </c>
      <c r="B61" s="180">
        <v>3</v>
      </c>
      <c r="C61" s="180">
        <v>1</v>
      </c>
      <c r="D61" s="59">
        <f t="shared" si="8"/>
        <v>13.5</v>
      </c>
      <c r="E61" s="59">
        <f t="shared" si="9"/>
        <v>4.5</v>
      </c>
      <c r="F61" s="204">
        <f t="shared" ref="F61:H61" si="26">ROUNDUP(J15,0)</f>
        <v>1</v>
      </c>
      <c r="G61" s="115">
        <f t="shared" si="26"/>
        <v>1</v>
      </c>
      <c r="H61" s="115">
        <f t="shared" si="26"/>
        <v>2</v>
      </c>
      <c r="I61" s="58">
        <f t="shared" si="11"/>
        <v>22.5</v>
      </c>
      <c r="J61" s="58">
        <f t="shared" si="12"/>
        <v>22.5</v>
      </c>
      <c r="K61" s="3">
        <v>1</v>
      </c>
      <c r="L61" s="3">
        <v>2</v>
      </c>
      <c r="M61" s="172">
        <f t="shared" si="13"/>
        <v>22.5</v>
      </c>
      <c r="N61" s="60">
        <f t="shared" si="14"/>
        <v>0</v>
      </c>
      <c r="O61" s="66">
        <f t="shared" si="15"/>
        <v>0</v>
      </c>
    </row>
    <row r="62" spans="1:15">
      <c r="A62" s="152" t="s">
        <v>161</v>
      </c>
      <c r="B62" s="180">
        <v>3</v>
      </c>
      <c r="C62" s="180">
        <v>1</v>
      </c>
      <c r="D62" s="59">
        <f t="shared" si="8"/>
        <v>13.5</v>
      </c>
      <c r="E62" s="59">
        <f t="shared" si="9"/>
        <v>4.5</v>
      </c>
      <c r="F62" s="204">
        <f t="shared" ref="F62:H62" si="27">ROUNDUP(J16,0)</f>
        <v>1</v>
      </c>
      <c r="G62" s="115">
        <f t="shared" si="27"/>
        <v>1</v>
      </c>
      <c r="H62" s="115">
        <f t="shared" si="27"/>
        <v>2</v>
      </c>
      <c r="I62" s="58">
        <f t="shared" si="11"/>
        <v>22.5</v>
      </c>
      <c r="J62" s="58">
        <f t="shared" si="12"/>
        <v>22.5</v>
      </c>
      <c r="K62" s="3">
        <v>1</v>
      </c>
      <c r="L62" s="3">
        <v>2</v>
      </c>
      <c r="M62" s="172">
        <f t="shared" si="13"/>
        <v>22.5</v>
      </c>
      <c r="N62" s="60">
        <f t="shared" si="14"/>
        <v>0</v>
      </c>
      <c r="O62" s="66">
        <f t="shared" si="15"/>
        <v>0</v>
      </c>
    </row>
    <row r="63" spans="1:15">
      <c r="A63" s="152" t="s">
        <v>162</v>
      </c>
      <c r="B63" s="180">
        <v>3</v>
      </c>
      <c r="C63" s="180">
        <v>1</v>
      </c>
      <c r="D63" s="59">
        <f t="shared" si="8"/>
        <v>13.5</v>
      </c>
      <c r="E63" s="59">
        <f t="shared" si="9"/>
        <v>4.5</v>
      </c>
      <c r="F63" s="204">
        <f t="shared" ref="F63:H63" si="28">ROUNDUP(J17,0)</f>
        <v>1</v>
      </c>
      <c r="G63" s="115">
        <f t="shared" si="28"/>
        <v>1</v>
      </c>
      <c r="H63" s="115">
        <f t="shared" si="28"/>
        <v>2</v>
      </c>
      <c r="I63" s="58">
        <f t="shared" si="11"/>
        <v>22.5</v>
      </c>
      <c r="J63" s="58">
        <f t="shared" si="12"/>
        <v>22.5</v>
      </c>
      <c r="K63" s="3">
        <v>1</v>
      </c>
      <c r="L63" s="3">
        <v>3</v>
      </c>
      <c r="M63" s="172">
        <f>D63*K63+E63*L63</f>
        <v>27</v>
      </c>
      <c r="N63" s="60">
        <f>M63-I63</f>
        <v>4.5</v>
      </c>
      <c r="O63" s="66">
        <f>M63-J63</f>
        <v>4.5</v>
      </c>
    </row>
    <row r="64" spans="1:15">
      <c r="A64" s="152" t="s">
        <v>163</v>
      </c>
      <c r="B64" s="180">
        <v>2</v>
      </c>
      <c r="C64" s="180">
        <v>2</v>
      </c>
      <c r="D64" s="59">
        <f t="shared" si="8"/>
        <v>9</v>
      </c>
      <c r="E64" s="59">
        <f t="shared" si="9"/>
        <v>9</v>
      </c>
      <c r="F64" s="204">
        <f t="shared" ref="F64:H64" si="29">ROUNDUP(J18,0)</f>
        <v>1</v>
      </c>
      <c r="G64" s="115">
        <f t="shared" si="29"/>
        <v>1</v>
      </c>
      <c r="H64" s="115">
        <f t="shared" si="29"/>
        <v>2</v>
      </c>
      <c r="I64" s="58">
        <f t="shared" si="11"/>
        <v>27</v>
      </c>
      <c r="J64" s="58">
        <f t="shared" si="12"/>
        <v>27</v>
      </c>
      <c r="K64" s="3">
        <v>1</v>
      </c>
      <c r="L64" s="3">
        <v>2</v>
      </c>
      <c r="M64" s="172">
        <f t="shared" ref="M64:M68" si="30">D64*K64+E64*L64</f>
        <v>27</v>
      </c>
      <c r="N64" s="60">
        <f t="shared" ref="N64:N68" si="31">M64-I64</f>
        <v>0</v>
      </c>
      <c r="O64" s="66">
        <f t="shared" ref="O64:O68" si="32">M64-J64</f>
        <v>0</v>
      </c>
    </row>
    <row r="65" spans="1:15">
      <c r="A65" s="152" t="s">
        <v>137</v>
      </c>
      <c r="B65" s="180">
        <v>2</v>
      </c>
      <c r="C65" s="180">
        <v>2</v>
      </c>
      <c r="D65" s="59">
        <f t="shared" si="8"/>
        <v>9</v>
      </c>
      <c r="E65" s="59">
        <f t="shared" si="9"/>
        <v>9</v>
      </c>
      <c r="F65" s="204">
        <f t="shared" ref="F65:H65" si="33">ROUNDUP(J19,0)</f>
        <v>1</v>
      </c>
      <c r="G65" s="115">
        <f t="shared" si="33"/>
        <v>1</v>
      </c>
      <c r="H65" s="115">
        <f t="shared" si="33"/>
        <v>2</v>
      </c>
      <c r="I65" s="58">
        <f t="shared" si="11"/>
        <v>27</v>
      </c>
      <c r="J65" s="58">
        <f t="shared" si="12"/>
        <v>27</v>
      </c>
      <c r="K65" s="3">
        <v>1</v>
      </c>
      <c r="L65" s="3">
        <v>3</v>
      </c>
      <c r="M65" s="172">
        <f t="shared" si="30"/>
        <v>36</v>
      </c>
      <c r="N65" s="60">
        <f t="shared" si="31"/>
        <v>9</v>
      </c>
      <c r="O65" s="66">
        <f t="shared" si="32"/>
        <v>9</v>
      </c>
    </row>
    <row r="66" spans="1:15">
      <c r="A66" s="152" t="s">
        <v>160</v>
      </c>
      <c r="B66" s="180">
        <v>2</v>
      </c>
      <c r="C66" s="180">
        <v>2</v>
      </c>
      <c r="D66" s="59">
        <f t="shared" si="8"/>
        <v>9</v>
      </c>
      <c r="E66" s="59">
        <f t="shared" si="9"/>
        <v>9</v>
      </c>
      <c r="F66" s="204">
        <f t="shared" ref="F66:H66" si="34">ROUNDUP(J20,0)</f>
        <v>1</v>
      </c>
      <c r="G66" s="115">
        <f t="shared" si="34"/>
        <v>1</v>
      </c>
      <c r="H66" s="115">
        <f t="shared" si="34"/>
        <v>2</v>
      </c>
      <c r="I66" s="58">
        <f t="shared" si="11"/>
        <v>27</v>
      </c>
      <c r="J66" s="58">
        <f t="shared" si="12"/>
        <v>27</v>
      </c>
      <c r="K66" s="3">
        <v>1</v>
      </c>
      <c r="L66" s="3">
        <v>3</v>
      </c>
      <c r="M66" s="172">
        <f t="shared" si="30"/>
        <v>36</v>
      </c>
      <c r="N66" s="60">
        <f t="shared" si="31"/>
        <v>9</v>
      </c>
      <c r="O66" s="66">
        <f t="shared" si="32"/>
        <v>9</v>
      </c>
    </row>
    <row r="67" spans="1:15">
      <c r="A67" s="152" t="s">
        <v>164</v>
      </c>
      <c r="B67" s="180">
        <v>2</v>
      </c>
      <c r="C67" s="180">
        <v>2</v>
      </c>
      <c r="D67" s="59">
        <f t="shared" si="8"/>
        <v>9</v>
      </c>
      <c r="E67" s="59">
        <f t="shared" si="9"/>
        <v>9</v>
      </c>
      <c r="F67" s="204">
        <f t="shared" ref="F67:H67" si="35">ROUNDUP(J21,0)</f>
        <v>1</v>
      </c>
      <c r="G67" s="115">
        <f t="shared" si="35"/>
        <v>1</v>
      </c>
      <c r="H67" s="115">
        <f t="shared" si="35"/>
        <v>2</v>
      </c>
      <c r="I67" s="58">
        <f t="shared" si="11"/>
        <v>27</v>
      </c>
      <c r="J67" s="58">
        <f t="shared" si="12"/>
        <v>27</v>
      </c>
      <c r="K67" s="3">
        <v>1</v>
      </c>
      <c r="L67" s="3">
        <v>2</v>
      </c>
      <c r="M67" s="172">
        <f t="shared" si="30"/>
        <v>27</v>
      </c>
      <c r="N67" s="60">
        <f t="shared" si="31"/>
        <v>0</v>
      </c>
      <c r="O67" s="66">
        <f t="shared" si="32"/>
        <v>0</v>
      </c>
    </row>
    <row r="68" spans="1:15">
      <c r="A68" s="152" t="s">
        <v>165</v>
      </c>
      <c r="B68" s="180">
        <v>1</v>
      </c>
      <c r="C68" s="180">
        <v>3</v>
      </c>
      <c r="D68" s="59">
        <f t="shared" si="8"/>
        <v>4.5</v>
      </c>
      <c r="E68" s="59">
        <f t="shared" si="9"/>
        <v>13.5</v>
      </c>
      <c r="F68" s="204">
        <f t="shared" ref="F68:H68" si="36">ROUNDUP(J22,0)</f>
        <v>1</v>
      </c>
      <c r="G68" s="115">
        <f t="shared" si="36"/>
        <v>1</v>
      </c>
      <c r="H68" s="115">
        <f t="shared" si="36"/>
        <v>2</v>
      </c>
      <c r="I68" s="58">
        <f t="shared" si="11"/>
        <v>31.5</v>
      </c>
      <c r="J68" s="58">
        <f t="shared" si="12"/>
        <v>31.5</v>
      </c>
      <c r="K68" s="3">
        <v>1</v>
      </c>
      <c r="L68" s="3">
        <v>3</v>
      </c>
      <c r="M68" s="172">
        <f t="shared" si="30"/>
        <v>45</v>
      </c>
      <c r="N68" s="60">
        <f t="shared" si="31"/>
        <v>13.5</v>
      </c>
      <c r="O68" s="66">
        <f t="shared" si="32"/>
        <v>13.5</v>
      </c>
    </row>
    <row r="69" spans="1:15">
      <c r="M69" s="230" t="s">
        <v>54</v>
      </c>
      <c r="N69" s="22">
        <f>SUM(N49:N68)</f>
        <v>137.25</v>
      </c>
      <c r="O69" s="200">
        <f>SUM(O49:O68)</f>
        <v>92.25</v>
      </c>
    </row>
    <row r="71" spans="1:15">
      <c r="L71" s="246" t="s">
        <v>177</v>
      </c>
      <c r="M71" s="244"/>
      <c r="N71" s="243"/>
      <c r="O71" s="245">
        <f>'ND-3 Q1'!O35+'ND4-Q2'!O52+'ND5-Q1'!O64+'ND6-Q2'!O69</f>
        <v>261</v>
      </c>
    </row>
    <row r="73" spans="1:15">
      <c r="L73" s="246" t="s">
        <v>178</v>
      </c>
      <c r="M73" s="243"/>
      <c r="N73" s="243"/>
      <c r="O73" s="242">
        <f>O71+'ND-2 Q1'!O31</f>
        <v>355.5</v>
      </c>
    </row>
  </sheetData>
  <pageMargins left="0.70866141732283472" right="0.31496062992125984" top="0.35433070866141736" bottom="0.15748031496062992" header="0.31496062992125984" footer="0.31496062992125984"/>
  <pageSetup paperSize="9" scale="5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>
      <selection activeCell="C18" sqref="C18"/>
    </sheetView>
  </sheetViews>
  <sheetFormatPr baseColWidth="10" defaultColWidth="11.42578125" defaultRowHeight="15"/>
  <cols>
    <col min="1" max="15" width="9.7109375" customWidth="1"/>
  </cols>
  <sheetData>
    <row r="1" spans="1:18" ht="20.25">
      <c r="A1" s="95" t="s">
        <v>34</v>
      </c>
      <c r="B1" s="79"/>
      <c r="C1" s="95" t="s">
        <v>85</v>
      </c>
      <c r="D1" s="79"/>
      <c r="E1" s="80" t="s">
        <v>10</v>
      </c>
      <c r="F1" s="80" t="s">
        <v>11</v>
      </c>
      <c r="G1" s="80" t="s">
        <v>12</v>
      </c>
      <c r="H1" s="80" t="s">
        <v>13</v>
      </c>
      <c r="I1" s="80" t="s">
        <v>14</v>
      </c>
      <c r="J1" s="81" t="s">
        <v>16</v>
      </c>
      <c r="K1" s="82" t="s">
        <v>17</v>
      </c>
      <c r="L1" s="81" t="s">
        <v>20</v>
      </c>
      <c r="M1" s="63"/>
      <c r="N1" s="63"/>
      <c r="O1" s="63"/>
    </row>
    <row r="2" spans="1:18" ht="16.5">
      <c r="A2" s="1"/>
      <c r="B2" s="83" t="s">
        <v>106</v>
      </c>
      <c r="C2" s="83" t="s">
        <v>107</v>
      </c>
      <c r="D2" s="84" t="s">
        <v>108</v>
      </c>
      <c r="E2" s="108" t="s">
        <v>9</v>
      </c>
      <c r="F2" s="108" t="s">
        <v>9</v>
      </c>
      <c r="G2" s="108" t="s">
        <v>9</v>
      </c>
      <c r="H2" s="108" t="s">
        <v>9</v>
      </c>
      <c r="I2" s="92" t="s">
        <v>44</v>
      </c>
      <c r="J2" s="87" t="s">
        <v>18</v>
      </c>
      <c r="K2" s="88" t="s">
        <v>19</v>
      </c>
      <c r="L2" s="87" t="s">
        <v>15</v>
      </c>
      <c r="M2" s="63"/>
      <c r="N2" s="63"/>
      <c r="O2" s="63"/>
    </row>
    <row r="3" spans="1:18">
      <c r="A3" s="132" t="s">
        <v>4</v>
      </c>
      <c r="B3" s="2">
        <v>5</v>
      </c>
      <c r="C3" s="2">
        <v>0</v>
      </c>
      <c r="D3" s="120">
        <v>20</v>
      </c>
      <c r="E3" s="31">
        <v>63</v>
      </c>
      <c r="F3" s="29">
        <v>55</v>
      </c>
      <c r="G3" s="31">
        <v>66</v>
      </c>
      <c r="H3" s="29">
        <v>51</v>
      </c>
      <c r="I3" s="124">
        <f>I10</f>
        <v>80</v>
      </c>
      <c r="J3" s="241">
        <f>I3/80</f>
        <v>1</v>
      </c>
      <c r="K3" s="106">
        <f>I3/60</f>
        <v>1.3333333333333333</v>
      </c>
      <c r="L3" s="59">
        <v>0</v>
      </c>
      <c r="M3" s="63"/>
      <c r="N3" s="63"/>
      <c r="O3" s="63"/>
    </row>
    <row r="4" spans="1:18">
      <c r="A4" s="131" t="s">
        <v>87</v>
      </c>
      <c r="B4" s="122">
        <v>4.5</v>
      </c>
      <c r="C4" s="122">
        <v>0.5</v>
      </c>
      <c r="D4" s="123">
        <v>20</v>
      </c>
      <c r="E4" s="160">
        <v>79</v>
      </c>
      <c r="F4" s="125">
        <v>57</v>
      </c>
      <c r="G4" s="160">
        <v>69</v>
      </c>
      <c r="H4" s="125">
        <v>52</v>
      </c>
      <c r="I4" s="124">
        <f>I11</f>
        <v>80</v>
      </c>
      <c r="J4" s="241">
        <f t="shared" ref="J4:J6" si="0">I4/80</f>
        <v>1</v>
      </c>
      <c r="K4" s="106">
        <f t="shared" ref="K4:K6" si="1">I4/60</f>
        <v>1.3333333333333333</v>
      </c>
      <c r="L4" s="59">
        <f t="shared" ref="L4:L6" si="2">I4/D4</f>
        <v>4</v>
      </c>
      <c r="M4" s="63"/>
      <c r="N4" s="63"/>
      <c r="O4" s="63"/>
    </row>
    <row r="5" spans="1:18">
      <c r="A5" s="131" t="s">
        <v>88</v>
      </c>
      <c r="B5" s="122">
        <v>2</v>
      </c>
      <c r="C5" s="122">
        <v>3</v>
      </c>
      <c r="D5" s="123">
        <v>20</v>
      </c>
      <c r="E5" s="160">
        <v>68</v>
      </c>
      <c r="F5" s="160">
        <v>62</v>
      </c>
      <c r="G5" s="125">
        <v>72</v>
      </c>
      <c r="H5" s="125">
        <v>56</v>
      </c>
      <c r="I5" s="124">
        <f>I12</f>
        <v>80</v>
      </c>
      <c r="J5" s="241">
        <f t="shared" si="0"/>
        <v>1</v>
      </c>
      <c r="K5" s="106">
        <f t="shared" si="1"/>
        <v>1.3333333333333333</v>
      </c>
      <c r="L5" s="59">
        <f t="shared" si="2"/>
        <v>4</v>
      </c>
      <c r="M5" s="63"/>
      <c r="N5" s="63"/>
      <c r="O5" s="63"/>
    </row>
    <row r="6" spans="1:18">
      <c r="A6" s="131" t="s">
        <v>89</v>
      </c>
      <c r="B6" s="122">
        <v>3</v>
      </c>
      <c r="C6" s="122">
        <v>2</v>
      </c>
      <c r="D6" s="123">
        <v>20</v>
      </c>
      <c r="E6" s="160">
        <v>69</v>
      </c>
      <c r="F6" s="125">
        <v>60</v>
      </c>
      <c r="G6" s="160">
        <v>71</v>
      </c>
      <c r="H6" s="125">
        <v>55</v>
      </c>
      <c r="I6" s="124">
        <f>I13</f>
        <v>80</v>
      </c>
      <c r="J6" s="241">
        <f t="shared" si="0"/>
        <v>1</v>
      </c>
      <c r="K6" s="106">
        <f t="shared" si="1"/>
        <v>1.3333333333333333</v>
      </c>
      <c r="L6" s="59">
        <f t="shared" si="2"/>
        <v>4</v>
      </c>
      <c r="M6" s="63"/>
      <c r="N6" s="63"/>
      <c r="O6" s="63"/>
    </row>
    <row r="7" spans="1:18">
      <c r="A7" s="4"/>
      <c r="B7" s="4"/>
      <c r="C7" s="4"/>
      <c r="D7" s="39"/>
      <c r="E7" s="36"/>
      <c r="F7" s="36"/>
      <c r="G7" s="36"/>
      <c r="H7" s="36"/>
      <c r="I7" s="34"/>
      <c r="J7" s="241"/>
      <c r="K7" s="106"/>
      <c r="L7" s="59"/>
      <c r="M7" s="63"/>
      <c r="N7" s="63"/>
      <c r="O7" s="63"/>
    </row>
    <row r="8" spans="1:18">
      <c r="A8" s="63"/>
      <c r="B8" s="63"/>
      <c r="C8" s="63"/>
      <c r="D8" s="97"/>
      <c r="E8" s="109"/>
      <c r="F8" s="62"/>
      <c r="G8" s="62"/>
      <c r="H8" s="62"/>
      <c r="I8" s="63"/>
      <c r="J8" s="21"/>
      <c r="K8" s="21"/>
      <c r="L8" s="56"/>
      <c r="M8" s="63"/>
      <c r="N8" s="63"/>
      <c r="O8" s="63"/>
    </row>
    <row r="9" spans="1:18" ht="16.5">
      <c r="A9" s="63"/>
      <c r="B9" s="63"/>
      <c r="C9" s="63"/>
      <c r="D9" s="98"/>
      <c r="E9" s="92" t="s">
        <v>3</v>
      </c>
      <c r="F9" s="92" t="s">
        <v>3</v>
      </c>
      <c r="G9" s="92" t="s">
        <v>3</v>
      </c>
      <c r="H9" s="92" t="s">
        <v>3</v>
      </c>
      <c r="I9" s="92" t="s">
        <v>44</v>
      </c>
      <c r="J9" s="93"/>
      <c r="K9" s="21"/>
      <c r="L9" s="56"/>
      <c r="M9" s="63"/>
      <c r="N9" s="63"/>
      <c r="O9" s="63"/>
    </row>
    <row r="10" spans="1:18">
      <c r="A10" s="63"/>
      <c r="B10" s="63"/>
      <c r="C10" s="63"/>
      <c r="D10" s="63"/>
      <c r="E10" s="127">
        <v>60</v>
      </c>
      <c r="F10" s="161">
        <v>60</v>
      </c>
      <c r="G10" s="161">
        <v>60</v>
      </c>
      <c r="H10" s="161">
        <v>70</v>
      </c>
      <c r="I10" s="127">
        <v>80</v>
      </c>
      <c r="J10" s="128" t="s">
        <v>4</v>
      </c>
      <c r="K10" s="21"/>
      <c r="L10" s="56"/>
      <c r="M10" s="63"/>
      <c r="N10" s="63"/>
      <c r="O10" s="63"/>
    </row>
    <row r="11" spans="1:18">
      <c r="A11" s="63"/>
      <c r="B11" s="63"/>
      <c r="C11" s="63"/>
      <c r="D11" s="63"/>
      <c r="E11" s="162">
        <v>60</v>
      </c>
      <c r="F11" s="163">
        <v>60</v>
      </c>
      <c r="G11" s="163">
        <v>60</v>
      </c>
      <c r="H11" s="163">
        <v>80</v>
      </c>
      <c r="I11" s="127">
        <v>80</v>
      </c>
      <c r="J11" s="126" t="s">
        <v>87</v>
      </c>
      <c r="K11" s="21"/>
      <c r="L11" s="56"/>
      <c r="M11" s="63"/>
      <c r="N11" s="63"/>
      <c r="O11" s="63"/>
    </row>
    <row r="12" spans="1:18">
      <c r="A12" s="63"/>
      <c r="B12" s="63"/>
      <c r="C12" s="63"/>
      <c r="D12" s="63"/>
      <c r="E12" s="162">
        <v>60</v>
      </c>
      <c r="F12" s="163">
        <v>60</v>
      </c>
      <c r="G12" s="163">
        <v>80</v>
      </c>
      <c r="H12" s="163">
        <v>80</v>
      </c>
      <c r="I12" s="127">
        <v>80</v>
      </c>
      <c r="J12" s="126" t="s">
        <v>88</v>
      </c>
      <c r="K12" s="21"/>
      <c r="L12" s="56"/>
      <c r="M12" s="63"/>
      <c r="N12" s="63"/>
      <c r="O12" s="63"/>
    </row>
    <row r="13" spans="1:18">
      <c r="A13" s="63"/>
      <c r="B13" s="63"/>
      <c r="C13" s="63"/>
      <c r="D13" s="63"/>
      <c r="E13" s="162">
        <v>60</v>
      </c>
      <c r="F13" s="163">
        <v>60</v>
      </c>
      <c r="G13" s="163">
        <v>60</v>
      </c>
      <c r="H13" s="163">
        <v>80</v>
      </c>
      <c r="I13" s="127">
        <v>80</v>
      </c>
      <c r="J13" s="126" t="s">
        <v>89</v>
      </c>
      <c r="K13" s="21"/>
      <c r="L13" s="56"/>
      <c r="M13" s="63"/>
      <c r="N13" s="98"/>
      <c r="O13" s="98"/>
      <c r="P13" s="5"/>
      <c r="Q13" s="5"/>
    </row>
    <row r="14" spans="1:18">
      <c r="A14" s="63"/>
      <c r="B14" s="63"/>
      <c r="C14" s="63"/>
      <c r="D14" s="63"/>
      <c r="E14" s="133"/>
      <c r="F14" s="133"/>
      <c r="G14" s="133"/>
      <c r="H14" s="133"/>
      <c r="I14" s="134"/>
      <c r="J14" s="135"/>
      <c r="K14" s="21"/>
      <c r="L14" s="56"/>
      <c r="M14" s="99"/>
      <c r="N14" s="100"/>
      <c r="O14" s="101"/>
      <c r="P14" s="10"/>
      <c r="Q14" s="10"/>
      <c r="R14" s="10"/>
    </row>
    <row r="15" spans="1:18">
      <c r="A15" s="63"/>
      <c r="B15" s="63"/>
      <c r="C15" s="63"/>
      <c r="D15" s="63"/>
      <c r="E15" s="62"/>
      <c r="F15" s="63"/>
      <c r="G15" s="63"/>
      <c r="H15" s="63"/>
      <c r="I15" s="63"/>
      <c r="J15" s="21"/>
      <c r="K15" s="21"/>
      <c r="L15" s="56"/>
      <c r="M15" s="63"/>
      <c r="N15" s="63"/>
      <c r="O15" s="63"/>
    </row>
    <row r="16" spans="1:18" ht="16.5">
      <c r="A16" s="67"/>
      <c r="B16" s="68" t="s">
        <v>35</v>
      </c>
      <c r="C16" s="68" t="s">
        <v>35</v>
      </c>
      <c r="D16" s="68" t="s">
        <v>21</v>
      </c>
      <c r="E16" s="69" t="s">
        <v>21</v>
      </c>
      <c r="F16" s="69"/>
      <c r="G16" s="111"/>
      <c r="H16" s="112"/>
      <c r="I16" s="68" t="s">
        <v>26</v>
      </c>
      <c r="J16" s="70" t="s">
        <v>28</v>
      </c>
      <c r="K16" s="166"/>
      <c r="L16" s="166"/>
      <c r="M16" s="166" t="s">
        <v>29</v>
      </c>
      <c r="N16" s="71" t="s">
        <v>32</v>
      </c>
      <c r="O16" s="70" t="s">
        <v>33</v>
      </c>
    </row>
    <row r="17" spans="1:15" ht="16.5">
      <c r="A17" s="72"/>
      <c r="B17" s="73" t="s">
        <v>0</v>
      </c>
      <c r="C17" s="73" t="s">
        <v>1</v>
      </c>
      <c r="D17" s="74" t="s">
        <v>22</v>
      </c>
      <c r="E17" s="75" t="s">
        <v>2</v>
      </c>
      <c r="F17" s="75" t="s">
        <v>23</v>
      </c>
      <c r="G17" s="113" t="s">
        <v>24</v>
      </c>
      <c r="H17" s="114" t="s">
        <v>25</v>
      </c>
      <c r="I17" s="74" t="s">
        <v>27</v>
      </c>
      <c r="J17" s="76" t="s">
        <v>27</v>
      </c>
      <c r="K17" s="167" t="s">
        <v>30</v>
      </c>
      <c r="L17" s="167" t="s">
        <v>31</v>
      </c>
      <c r="M17" s="167" t="s">
        <v>27</v>
      </c>
      <c r="N17" s="77"/>
      <c r="O17" s="78"/>
    </row>
    <row r="18" spans="1:15">
      <c r="A18" s="119" t="s">
        <v>4</v>
      </c>
      <c r="B18" s="129">
        <v>5</v>
      </c>
      <c r="C18" s="129">
        <v>0</v>
      </c>
      <c r="D18" s="59">
        <f>B18*4.5</f>
        <v>22.5</v>
      </c>
      <c r="E18" s="59">
        <f>C18*4.5</f>
        <v>0</v>
      </c>
      <c r="F18" s="102">
        <f t="shared" ref="F18:F21" si="3">ROUNDUP(J3,0)</f>
        <v>1</v>
      </c>
      <c r="G18" s="115">
        <f>ROUNDUP(J3,0)</f>
        <v>1</v>
      </c>
      <c r="H18" s="115">
        <f>L3</f>
        <v>0</v>
      </c>
      <c r="I18" s="59">
        <f>D18*F18+E18*H18</f>
        <v>22.5</v>
      </c>
      <c r="J18" s="106">
        <f>D18*G18+E18*H18</f>
        <v>22.5</v>
      </c>
      <c r="K18" s="173">
        <v>1</v>
      </c>
      <c r="L18" s="173">
        <v>0</v>
      </c>
      <c r="M18" s="169">
        <f>D18*K18+E18*L18</f>
        <v>22.5</v>
      </c>
      <c r="N18" s="104">
        <f>M18-I18</f>
        <v>0</v>
      </c>
      <c r="O18" s="106">
        <f>M18-J18</f>
        <v>0</v>
      </c>
    </row>
    <row r="19" spans="1:15">
      <c r="A19" s="121" t="s">
        <v>87</v>
      </c>
      <c r="B19" s="130">
        <v>4.5</v>
      </c>
      <c r="C19" s="130">
        <v>0.5</v>
      </c>
      <c r="D19" s="59">
        <f t="shared" ref="D19:E19" si="4">B19*4.5</f>
        <v>20.25</v>
      </c>
      <c r="E19" s="59">
        <f t="shared" si="4"/>
        <v>2.25</v>
      </c>
      <c r="F19" s="102">
        <f t="shared" si="3"/>
        <v>1</v>
      </c>
      <c r="G19" s="115">
        <f t="shared" ref="G19:G21" si="5">ROUNDUP(J4,0)</f>
        <v>1</v>
      </c>
      <c r="H19" s="115">
        <f>L4</f>
        <v>4</v>
      </c>
      <c r="I19" s="59">
        <f t="shared" ref="I19:I21" si="6">D19*F19+E19*H19</f>
        <v>29.25</v>
      </c>
      <c r="J19" s="106">
        <f t="shared" ref="J19:J21" si="7">D19*G19+E19*H19</f>
        <v>29.25</v>
      </c>
      <c r="K19" s="174">
        <v>1</v>
      </c>
      <c r="L19" s="174">
        <v>4</v>
      </c>
      <c r="M19" s="169">
        <f t="shared" ref="M19:M21" si="8">D19*K19+E19*L19</f>
        <v>29.25</v>
      </c>
      <c r="N19" s="104">
        <f t="shared" ref="N19:N21" si="9">M19-I19</f>
        <v>0</v>
      </c>
      <c r="O19" s="106">
        <f t="shared" ref="O19:O21" si="10">M19-J19</f>
        <v>0</v>
      </c>
    </row>
    <row r="20" spans="1:15">
      <c r="A20" s="121" t="s">
        <v>88</v>
      </c>
      <c r="B20" s="130">
        <v>2</v>
      </c>
      <c r="C20" s="130">
        <v>3</v>
      </c>
      <c r="D20" s="59">
        <f>B20*4.5</f>
        <v>9</v>
      </c>
      <c r="E20" s="59">
        <f>C20*4.5</f>
        <v>13.5</v>
      </c>
      <c r="F20" s="102">
        <f t="shared" si="3"/>
        <v>1</v>
      </c>
      <c r="G20" s="115">
        <f t="shared" si="5"/>
        <v>1</v>
      </c>
      <c r="H20" s="115">
        <f>L5</f>
        <v>4</v>
      </c>
      <c r="I20" s="59">
        <f t="shared" si="6"/>
        <v>63</v>
      </c>
      <c r="J20" s="106">
        <f t="shared" si="7"/>
        <v>63</v>
      </c>
      <c r="K20" s="174">
        <v>1</v>
      </c>
      <c r="L20" s="174">
        <v>4</v>
      </c>
      <c r="M20" s="169">
        <f t="shared" si="8"/>
        <v>63</v>
      </c>
      <c r="N20" s="104">
        <f t="shared" si="9"/>
        <v>0</v>
      </c>
      <c r="O20" s="106">
        <f t="shared" si="10"/>
        <v>0</v>
      </c>
    </row>
    <row r="21" spans="1:15">
      <c r="A21" s="121" t="s">
        <v>89</v>
      </c>
      <c r="B21" s="130">
        <v>3</v>
      </c>
      <c r="C21" s="130">
        <v>2</v>
      </c>
      <c r="D21" s="59">
        <f t="shared" ref="D21:E21" si="11">B21*4.5</f>
        <v>13.5</v>
      </c>
      <c r="E21" s="59">
        <f t="shared" si="11"/>
        <v>9</v>
      </c>
      <c r="F21" s="102">
        <f t="shared" si="3"/>
        <v>1</v>
      </c>
      <c r="G21" s="115">
        <f t="shared" si="5"/>
        <v>1</v>
      </c>
      <c r="H21" s="115">
        <f>L6</f>
        <v>4</v>
      </c>
      <c r="I21" s="59">
        <f t="shared" si="6"/>
        <v>49.5</v>
      </c>
      <c r="J21" s="106">
        <f t="shared" si="7"/>
        <v>49.5</v>
      </c>
      <c r="K21" s="174">
        <v>1</v>
      </c>
      <c r="L21" s="174">
        <v>4</v>
      </c>
      <c r="M21" s="169">
        <f t="shared" si="8"/>
        <v>49.5</v>
      </c>
      <c r="N21" s="104">
        <f t="shared" si="9"/>
        <v>0</v>
      </c>
      <c r="O21" s="106">
        <f t="shared" si="10"/>
        <v>0</v>
      </c>
    </row>
    <row r="22" spans="1:15">
      <c r="A22" s="3"/>
      <c r="B22" s="23"/>
      <c r="C22" s="23"/>
      <c r="D22" s="59"/>
      <c r="E22" s="59"/>
      <c r="F22" s="102"/>
      <c r="G22" s="115"/>
      <c r="H22" s="115"/>
      <c r="I22" s="59"/>
      <c r="J22" s="106"/>
      <c r="K22" s="168"/>
      <c r="L22" s="168"/>
      <c r="M22" s="169"/>
      <c r="N22" s="104"/>
      <c r="O22" s="106"/>
    </row>
    <row r="23" spans="1:15">
      <c r="A23" s="63"/>
      <c r="B23" s="63"/>
      <c r="C23" s="63"/>
      <c r="D23" s="63"/>
      <c r="E23" s="21"/>
      <c r="F23" s="21"/>
      <c r="G23" s="56"/>
      <c r="H23" s="63"/>
      <c r="I23" s="63"/>
      <c r="J23" s="63"/>
      <c r="K23" s="63"/>
      <c r="L23" s="63"/>
      <c r="M23" s="64" t="s">
        <v>54</v>
      </c>
      <c r="N23" s="105">
        <f>SUM(N18:N22)</f>
        <v>0</v>
      </c>
      <c r="O23" s="117">
        <f>SUM(O18:O22)</f>
        <v>0</v>
      </c>
    </row>
    <row r="24" spans="1:15">
      <c r="E24" s="8"/>
      <c r="F24" s="8"/>
      <c r="G24" s="7"/>
    </row>
    <row r="25" spans="1:15">
      <c r="E25" s="6"/>
      <c r="J25" s="8"/>
      <c r="K25" s="8"/>
      <c r="L25" s="7"/>
    </row>
  </sheetData>
  <pageMargins left="0.51181102362204722" right="0.5118110236220472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ND-1 Q1</vt:lpstr>
      <vt:lpstr>ND-1 Q2</vt:lpstr>
      <vt:lpstr>ND-2 Q2</vt:lpstr>
      <vt:lpstr>ND-2 Q1</vt:lpstr>
      <vt:lpstr>ND-3 Q1</vt:lpstr>
      <vt:lpstr>ND4-Q2</vt:lpstr>
      <vt:lpstr>ND5-Q1</vt:lpstr>
      <vt:lpstr>ND6-Q2</vt:lpstr>
      <vt:lpstr>I-1 Q1</vt:lpstr>
      <vt:lpstr>I2-Q2</vt:lpstr>
      <vt:lpstr>I-3 Q1</vt:lpstr>
      <vt:lpstr>I-4 Q2</vt:lpstr>
      <vt:lpstr>I5-Q1</vt:lpstr>
      <vt:lpstr>Distrib_grups</vt:lpstr>
      <vt:lpstr>Credits_optatius</vt:lpstr>
      <vt:lpstr>Cursos_titulacions</vt:lpstr>
      <vt:lpstr>Credits_optatius!Área_de_impresión</vt:lpstr>
      <vt:lpstr>Cursos_titulacions!Área_de_impresión</vt:lpstr>
      <vt:lpstr>'I-1 Q1'!Área_de_impresión</vt:lpstr>
      <vt:lpstr>'I2-Q2'!Área_de_impresión</vt:lpstr>
      <vt:lpstr>'I-3 Q1'!Área_de_impresión</vt:lpstr>
      <vt:lpstr>'I-4 Q2'!Área_de_impresión</vt:lpstr>
      <vt:lpstr>'I5-Q1'!Área_de_impresión</vt:lpstr>
      <vt:lpstr>'ND-1 Q1'!Área_de_impresión</vt:lpstr>
      <vt:lpstr>'ND-1 Q2'!Área_de_impresión</vt:lpstr>
      <vt:lpstr>'ND-2 Q1'!Área_de_impresión</vt:lpstr>
      <vt:lpstr>'ND-2 Q2'!Área_de_impresión</vt:lpstr>
      <vt:lpstr>'ND-3 Q1'!Área_de_impresión</vt:lpstr>
      <vt:lpstr>'ND4-Q2'!Área_de_impresión</vt:lpstr>
      <vt:lpstr>'ND5-Q1'!Área_de_impresión</vt:lpstr>
      <vt:lpstr>'ND6-Q2'!Área_de_impresión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2020-02-14T02:01:03Z</cp:lastPrinted>
  <dcterms:created xsi:type="dcterms:W3CDTF">2019-12-13T18:55:42Z</dcterms:created>
  <dcterms:modified xsi:type="dcterms:W3CDTF">2020-02-19T18:33:27Z</dcterms:modified>
</cp:coreProperties>
</file>